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telli\Documents\Interseniors\2019\"/>
    </mc:Choice>
  </mc:AlternateContent>
  <bookViews>
    <workbookView xWindow="0" yWindow="0" windowWidth="20490" windowHeight="9045"/>
  </bookViews>
  <sheets>
    <sheet name="Feuille de résultat" sheetId="1" r:id="rId1"/>
    <sheet name="BD Licence 2019" sheetId="2" r:id="rId2"/>
    <sheet name="TC Granges" sheetId="6" r:id="rId3"/>
    <sheet name="TC Monthey" sheetId="9" r:id="rId4"/>
    <sheet name="TC Sierre " sheetId="4" r:id="rId5"/>
    <sheet name="TC Valère" sheetId="3" r:id="rId6"/>
  </sheets>
  <definedNames>
    <definedName name="_xlnm._FilterDatabase" localSheetId="1" hidden="1">'BD Licence 2019'!$A$1:$K$29</definedName>
    <definedName name="_xlnm._FilterDatabase" localSheetId="2" hidden="1">'TC Granges'!$A$1:$I$24</definedName>
    <definedName name="_xlnm._FilterDatabase" localSheetId="3" hidden="1">'TC Monthey'!$A$1:$I$36</definedName>
    <definedName name="_xlnm._FilterDatabase" localSheetId="4" hidden="1">'TC Sierre '!$A$1:$I$34</definedName>
    <definedName name="_xlnm._FilterDatabase" localSheetId="5" hidden="1">'TC Valère'!$A$1:$I$48</definedName>
    <definedName name="_xlnm.Print_Area" localSheetId="0">'Feuille de résultat'!$A$4:$K$37</definedName>
  </definedNames>
  <calcPr calcId="152511"/>
</workbook>
</file>

<file path=xl/calcChain.xml><?xml version="1.0" encoding="utf-8"?>
<calcChain xmlns="http://schemas.openxmlformats.org/spreadsheetml/2006/main">
  <c r="AD13" i="1" l="1"/>
  <c r="D5" i="2"/>
  <c r="E19" i="1" l="1"/>
  <c r="E18" i="1"/>
  <c r="E17" i="1"/>
  <c r="E16" i="1"/>
  <c r="E24" i="1"/>
  <c r="E23" i="1"/>
  <c r="E22" i="1"/>
  <c r="E21" i="1"/>
  <c r="E33" i="1"/>
  <c r="E32" i="1"/>
  <c r="E31" i="1"/>
  <c r="E30" i="1"/>
  <c r="E29" i="1"/>
  <c r="E28" i="1"/>
  <c r="E27" i="1"/>
  <c r="E26" i="1"/>
  <c r="C33" i="1"/>
  <c r="C32" i="1"/>
  <c r="C31" i="1"/>
  <c r="C30" i="1"/>
  <c r="C29" i="1"/>
  <c r="C28" i="1"/>
  <c r="C27" i="1"/>
  <c r="C26" i="1"/>
  <c r="C24" i="1"/>
  <c r="C23" i="1"/>
  <c r="C22" i="1"/>
  <c r="C21" i="1"/>
  <c r="C19" i="1"/>
  <c r="C18" i="1"/>
  <c r="C17" i="1"/>
  <c r="C16" i="1"/>
  <c r="AI23" i="1" l="1"/>
  <c r="D23" i="2"/>
  <c r="G48" i="3" l="1"/>
  <c r="AI17" i="1" l="1"/>
  <c r="J15" i="2"/>
  <c r="K15" i="2" s="1"/>
  <c r="I15" i="2" s="1"/>
  <c r="D15" i="2"/>
  <c r="J29" i="2" l="1"/>
  <c r="K29" i="2" s="1"/>
  <c r="I29" i="2" s="1"/>
  <c r="J25" i="2"/>
  <c r="K25" i="2" s="1"/>
  <c r="I25" i="2" s="1"/>
  <c r="J28" i="2"/>
  <c r="K28" i="2" s="1"/>
  <c r="I28" i="2" s="1"/>
  <c r="K27" i="2"/>
  <c r="I27" i="2" s="1"/>
  <c r="J27" i="2"/>
  <c r="J26" i="2"/>
  <c r="K26" i="2" s="1"/>
  <c r="I26" i="2" s="1"/>
  <c r="J24" i="2"/>
  <c r="K24" i="2" s="1"/>
  <c r="I24" i="2" s="1"/>
  <c r="J22" i="2"/>
  <c r="K22" i="2" s="1"/>
  <c r="I22" i="2" s="1"/>
  <c r="J21" i="2"/>
  <c r="K21" i="2" s="1"/>
  <c r="I21" i="2" s="1"/>
  <c r="J20" i="2"/>
  <c r="K20" i="2" s="1"/>
  <c r="I20" i="2" s="1"/>
  <c r="J19" i="2"/>
  <c r="K19" i="2" s="1"/>
  <c r="I19" i="2" s="1"/>
  <c r="J18" i="2"/>
  <c r="K18" i="2" s="1"/>
  <c r="I18" i="2" s="1"/>
  <c r="J17" i="2"/>
  <c r="K17" i="2" s="1"/>
  <c r="I17" i="2" s="1"/>
  <c r="J16" i="2"/>
  <c r="K16" i="2" s="1"/>
  <c r="I16" i="2" s="1"/>
  <c r="J14" i="2"/>
  <c r="K14" i="2" s="1"/>
  <c r="I14" i="2" s="1"/>
  <c r="J13" i="2"/>
  <c r="K13" i="2" s="1"/>
  <c r="I13" i="2" s="1"/>
  <c r="J12" i="2"/>
  <c r="K12" i="2" s="1"/>
  <c r="I12" i="2" s="1"/>
  <c r="J11" i="2"/>
  <c r="K11" i="2" s="1"/>
  <c r="I11" i="2" s="1"/>
  <c r="J10" i="2"/>
  <c r="K10" i="2" s="1"/>
  <c r="I10" i="2" s="1"/>
  <c r="J9" i="2"/>
  <c r="K9" i="2" s="1"/>
  <c r="I9" i="2" s="1"/>
  <c r="J2" i="2"/>
  <c r="K2" i="2" s="1"/>
  <c r="I2" i="2" s="1"/>
  <c r="J7" i="2"/>
  <c r="K7" i="2" s="1"/>
  <c r="I7" i="2" s="1"/>
  <c r="J6" i="2"/>
  <c r="K6" i="2" s="1"/>
  <c r="I6" i="2" s="1"/>
  <c r="J8" i="2"/>
  <c r="K8" i="2" s="1"/>
  <c r="I8" i="2" s="1"/>
  <c r="J4" i="2"/>
  <c r="K4" i="2" s="1"/>
  <c r="I4" i="2" s="1"/>
  <c r="J3" i="2"/>
  <c r="K3" i="2" s="1"/>
  <c r="I3" i="2" s="1"/>
  <c r="C12" i="1" l="1"/>
  <c r="C11" i="1"/>
  <c r="G36" i="9"/>
  <c r="D29" i="2"/>
  <c r="I48" i="3" l="1"/>
  <c r="H48" i="3"/>
  <c r="D25" i="2"/>
  <c r="D4" i="2"/>
  <c r="D27" i="2"/>
  <c r="D24" i="2"/>
  <c r="L19" i="1" l="1"/>
  <c r="L18" i="1"/>
  <c r="L17" i="1"/>
  <c r="L16" i="1"/>
  <c r="L24" i="1"/>
  <c r="L23" i="1"/>
  <c r="L22" i="1"/>
  <c r="L21" i="1"/>
  <c r="L33" i="1"/>
  <c r="L32" i="1"/>
  <c r="L31" i="1"/>
  <c r="L30" i="1"/>
  <c r="L29" i="1"/>
  <c r="L28" i="1"/>
  <c r="L27" i="1"/>
  <c r="L26" i="1"/>
  <c r="D18" i="2"/>
  <c r="D17" i="2"/>
  <c r="D20" i="2"/>
  <c r="H36" i="9"/>
  <c r="I36" i="9"/>
  <c r="D26" i="2"/>
  <c r="D28" i="2"/>
  <c r="D16" i="2"/>
  <c r="D22" i="2"/>
  <c r="D14" i="2"/>
  <c r="D9" i="2"/>
  <c r="D7" i="2"/>
  <c r="D6" i="2"/>
  <c r="H24" i="6"/>
  <c r="G24" i="6"/>
  <c r="I24" i="6"/>
  <c r="D19" i="2"/>
  <c r="D12" i="2"/>
  <c r="D8" i="2"/>
  <c r="D3" i="2"/>
  <c r="D13" i="2"/>
  <c r="D11" i="2"/>
  <c r="D21" i="2"/>
  <c r="D10" i="2"/>
  <c r="D2" i="2"/>
  <c r="G33" i="4"/>
  <c r="H33" i="4"/>
  <c r="I33" i="4"/>
  <c r="O16" i="1"/>
  <c r="P16" i="1"/>
  <c r="O18" i="1"/>
  <c r="P18" i="1"/>
  <c r="O32" i="1"/>
  <c r="P32" i="1"/>
  <c r="O30" i="1"/>
  <c r="P30" i="1"/>
  <c r="O28" i="1"/>
  <c r="P28" i="1"/>
  <c r="O26" i="1"/>
  <c r="P26" i="1"/>
  <c r="L25" i="1"/>
  <c r="O23" i="1"/>
  <c r="P23" i="1"/>
  <c r="O21" i="1"/>
  <c r="P21" i="1"/>
  <c r="G34" i="4" l="1"/>
  <c r="M32" i="1"/>
  <c r="M23" i="1"/>
  <c r="M30" i="1"/>
  <c r="M28" i="1"/>
  <c r="M21" i="1"/>
  <c r="M16" i="1"/>
  <c r="M26" i="1"/>
  <c r="M18" i="1"/>
  <c r="R16" i="1" l="1"/>
  <c r="S32" i="1"/>
  <c r="R28" i="1"/>
  <c r="S23" i="1"/>
  <c r="R30" i="1"/>
  <c r="S30" i="1"/>
  <c r="R26" i="1"/>
  <c r="N28" i="1" s="1"/>
  <c r="Q28" i="1" s="1"/>
  <c r="S26" i="1"/>
  <c r="S18" i="1"/>
  <c r="R18" i="1"/>
  <c r="S28" i="1"/>
  <c r="R32" i="1"/>
  <c r="S16" i="1"/>
  <c r="R21" i="1"/>
  <c r="R23" i="1"/>
  <c r="S21" i="1"/>
  <c r="N18" i="1" l="1"/>
  <c r="Q18" i="1" s="1"/>
  <c r="N30" i="1"/>
  <c r="Q30" i="1" s="1"/>
  <c r="N26" i="1"/>
  <c r="Q26" i="1" s="1"/>
  <c r="G11" i="1"/>
  <c r="N32" i="1"/>
  <c r="Q32" i="1" s="1"/>
  <c r="N16" i="1"/>
  <c r="Q16" i="1" s="1"/>
  <c r="H12" i="1"/>
  <c r="G12" i="1"/>
  <c r="H11" i="1"/>
  <c r="N23" i="1"/>
  <c r="Q23" i="1" s="1"/>
  <c r="N21" i="1"/>
  <c r="Q21" i="1" s="1"/>
  <c r="F12" i="1" l="1"/>
  <c r="F11" i="1"/>
</calcChain>
</file>

<file path=xl/sharedStrings.xml><?xml version="1.0" encoding="utf-8"?>
<sst xmlns="http://schemas.openxmlformats.org/spreadsheetml/2006/main" count="1028" uniqueCount="441">
  <si>
    <t>Date</t>
  </si>
  <si>
    <t>No de club</t>
  </si>
  <si>
    <t>Nom du club</t>
  </si>
  <si>
    <t>Nombre de point</t>
  </si>
  <si>
    <t>Nombre de set</t>
  </si>
  <si>
    <t>Nombre de jeu</t>
  </si>
  <si>
    <t>No du club</t>
  </si>
  <si>
    <t>Club local</t>
  </si>
  <si>
    <t>Club visiteur</t>
  </si>
  <si>
    <t>Discipline</t>
  </si>
  <si>
    <t>Equipe</t>
  </si>
  <si>
    <t>No de licence</t>
  </si>
  <si>
    <t>Nom Prénom</t>
  </si>
  <si>
    <t>Class.</t>
  </si>
  <si>
    <t>Résultat</t>
  </si>
  <si>
    <t>Gagné w.o.</t>
  </si>
  <si>
    <t>Local</t>
  </si>
  <si>
    <t>Visiteur</t>
  </si>
  <si>
    <t>Double Dames</t>
  </si>
  <si>
    <t>Double Messieurs</t>
  </si>
  <si>
    <t>Double Mixtes</t>
  </si>
  <si>
    <t>Nom du capitaine de l'équipe local :</t>
  </si>
  <si>
    <t>Nom du capitaine de l'équipe visiteuse :</t>
  </si>
  <si>
    <t>TC Granges</t>
  </si>
  <si>
    <t>Veuillez transmettre la feuille de résultat enregistrée à l'adresse e-mail : locatjc@gmail.com dans les meilleurs délais.</t>
  </si>
  <si>
    <t>Nom</t>
  </si>
  <si>
    <t>class.</t>
  </si>
  <si>
    <t>class. valeur</t>
  </si>
  <si>
    <t>AK</t>
  </si>
  <si>
    <t>ST</t>
  </si>
  <si>
    <t>Club</t>
  </si>
  <si>
    <t>A</t>
  </si>
  <si>
    <t>103.56.201.0</t>
  </si>
  <si>
    <t>Adams Michael</t>
  </si>
  <si>
    <t>55+</t>
  </si>
  <si>
    <t>103.61.823.0</t>
  </si>
  <si>
    <t>Adams Anyes</t>
  </si>
  <si>
    <t>50+</t>
  </si>
  <si>
    <t>70+</t>
  </si>
  <si>
    <t>105.51.660.0</t>
  </si>
  <si>
    <t>Aguilar Liliane</t>
  </si>
  <si>
    <t>60+</t>
  </si>
  <si>
    <t>80+</t>
  </si>
  <si>
    <t>129.65.803.0</t>
  </si>
  <si>
    <t>Bagnoud Christiane</t>
  </si>
  <si>
    <t>75+</t>
  </si>
  <si>
    <t>65+</t>
  </si>
  <si>
    <t>190.60.603.0</t>
  </si>
  <si>
    <t>Bonvin Suzanne</t>
  </si>
  <si>
    <t>236.54.201.0</t>
  </si>
  <si>
    <t>Burgener Bernard</t>
  </si>
  <si>
    <t>260.60.476.0</t>
  </si>
  <si>
    <t>Chabbey Gabriel</t>
  </si>
  <si>
    <t>268.66.754.0</t>
  </si>
  <si>
    <t>283.53.835.0</t>
  </si>
  <si>
    <t>Dessimoz Magda</t>
  </si>
  <si>
    <t>296.51.814.0</t>
  </si>
  <si>
    <t>Dupuis Liliane</t>
  </si>
  <si>
    <t>300.57.210.1</t>
  </si>
  <si>
    <t>Ebener René</t>
  </si>
  <si>
    <t>333.49.813.0</t>
  </si>
  <si>
    <t>Favre Claudine</t>
  </si>
  <si>
    <t>354.56.777.0</t>
  </si>
  <si>
    <t>Fournier Marije</t>
  </si>
  <si>
    <t>376.44.342.0</t>
  </si>
  <si>
    <t>Gaillard Paul-Henri</t>
  </si>
  <si>
    <t>383.55.404.0</t>
  </si>
  <si>
    <t>407.60.267.0</t>
  </si>
  <si>
    <t>Grandjean Pierre-Olivier</t>
  </si>
  <si>
    <t>410.50.254.0</t>
  </si>
  <si>
    <t>Grichting Robert</t>
  </si>
  <si>
    <t>421.39.820.0</t>
  </si>
  <si>
    <t>Guigoz Françoise</t>
  </si>
  <si>
    <t>613.63.702.0</t>
  </si>
  <si>
    <t>Lorenzini Manuella</t>
  </si>
  <si>
    <t>651.52.534.0</t>
  </si>
  <si>
    <t>Micheloud Marylène</t>
  </si>
  <si>
    <t>656.58.372.0</t>
  </si>
  <si>
    <t>Moix Bernard</t>
  </si>
  <si>
    <t>676.60.473.0</t>
  </si>
  <si>
    <t>Nanzer Daniel</t>
  </si>
  <si>
    <t>707.62.858.0</t>
  </si>
  <si>
    <t>Pernet Astrid</t>
  </si>
  <si>
    <t>708.41.286.0</t>
  </si>
  <si>
    <t>Perruchoud Guy</t>
  </si>
  <si>
    <t>713.64.315.0</t>
  </si>
  <si>
    <t>718.56.575.0</t>
  </si>
  <si>
    <t>Pizzino Danielle</t>
  </si>
  <si>
    <t>779.37.457.0</t>
  </si>
  <si>
    <t>848.50.424.0</t>
  </si>
  <si>
    <t>Schwestermann Marcel</t>
  </si>
  <si>
    <t>885.49.402.0</t>
  </si>
  <si>
    <t>924.54.359.0</t>
  </si>
  <si>
    <t>S</t>
  </si>
  <si>
    <t>170.62.637.0</t>
  </si>
  <si>
    <t>Biner Maud</t>
  </si>
  <si>
    <t>Coppey Béatrice</t>
  </si>
  <si>
    <t>Gaudin Jean-Pierre</t>
  </si>
  <si>
    <t>Pfefferlé Jean-François</t>
  </si>
  <si>
    <t>Savioz Bernard-Félix</t>
  </si>
  <si>
    <t>Tichelli Roméo</t>
  </si>
  <si>
    <t>Vuignier Noël</t>
  </si>
  <si>
    <t>Interseniors</t>
  </si>
  <si>
    <t>NC</t>
  </si>
  <si>
    <t>118.63.742.0</t>
  </si>
  <si>
    <t>Antille Genevieve</t>
  </si>
  <si>
    <t>118.47.829.0</t>
  </si>
  <si>
    <t>Antille Lies</t>
  </si>
  <si>
    <t>118.52.492.0</t>
  </si>
  <si>
    <t>Antille Michel</t>
  </si>
  <si>
    <t>155.51.517.0</t>
  </si>
  <si>
    <t>Berchtold Rose Marie</t>
  </si>
  <si>
    <t>161.38.311.0</t>
  </si>
  <si>
    <t>Berthod Gilbert</t>
  </si>
  <si>
    <t>161.39.430.0</t>
  </si>
  <si>
    <t>Berthod Marcel</t>
  </si>
  <si>
    <t>190.50.836.0</t>
  </si>
  <si>
    <t>Bonvin Marie - Noelle</t>
  </si>
  <si>
    <t>202.57.201.0</t>
  </si>
  <si>
    <t>Brandi Remo</t>
  </si>
  <si>
    <t>224.54.168.0</t>
  </si>
  <si>
    <t>Bruttin Patrice</t>
  </si>
  <si>
    <t>280.53.788.0</t>
  </si>
  <si>
    <t>Delacombaz Ariane</t>
  </si>
  <si>
    <t>280.52.150.0</t>
  </si>
  <si>
    <t>Delacombaz Jacques</t>
  </si>
  <si>
    <t>280.46.884.0</t>
  </si>
  <si>
    <t>Dellberg Fischler Ursula</t>
  </si>
  <si>
    <t>315.50.222.0</t>
  </si>
  <si>
    <t>Emery Georges</t>
  </si>
  <si>
    <t>315.43.406.0</t>
  </si>
  <si>
    <t>Emporio Bernard</t>
  </si>
  <si>
    <t>342.51.117.0</t>
  </si>
  <si>
    <t>Fischler Bernhard</t>
  </si>
  <si>
    <t>559.50.625.0</t>
  </si>
  <si>
    <t>Kotarski Michèle</t>
  </si>
  <si>
    <t>636.51.884.0</t>
  </si>
  <si>
    <t>Mathieu Marie Jo</t>
  </si>
  <si>
    <t>821.50.352.0</t>
  </si>
  <si>
    <t>Schmid Jean Pierre</t>
  </si>
  <si>
    <t>827.49.316.0</t>
  </si>
  <si>
    <t>Schneller Martin</t>
  </si>
  <si>
    <t>877.50.581.0</t>
  </si>
  <si>
    <t>Tavelli Majo</t>
  </si>
  <si>
    <t>909.48.723.0</t>
  </si>
  <si>
    <t>Vaucher De La Croix Monika</t>
  </si>
  <si>
    <t>991.51.606.0</t>
  </si>
  <si>
    <t>Zufferey Romaine</t>
  </si>
  <si>
    <t>Trop bien classé</t>
  </si>
  <si>
    <t>Nombre</t>
  </si>
  <si>
    <t>108.46.119.0</t>
  </si>
  <si>
    <t>Allegro Félix</t>
  </si>
  <si>
    <t>251.63.266.0</t>
  </si>
  <si>
    <t>Caloz Jean-Jacques</t>
  </si>
  <si>
    <t>253.65.364.0</t>
  </si>
  <si>
    <t>Cangiano Gérard</t>
  </si>
  <si>
    <t>268.51.692.0</t>
  </si>
  <si>
    <t>Constantin Gilberte</t>
  </si>
  <si>
    <t>268.43.250.0</t>
  </si>
  <si>
    <t>Constantin Jean</t>
  </si>
  <si>
    <t>268.48.475.0</t>
  </si>
  <si>
    <t>Constantin Paul-Albert</t>
  </si>
  <si>
    <t>293.56.551.0</t>
  </si>
  <si>
    <t>Duc Dia Nicole</t>
  </si>
  <si>
    <t>333.56.276.0</t>
  </si>
  <si>
    <t>Favre Patrice</t>
  </si>
  <si>
    <t>333.53.538.0</t>
  </si>
  <si>
    <t>Favre Simone</t>
  </si>
  <si>
    <t>350.62.306.0</t>
  </si>
  <si>
    <t>Follonier Jean-Luc</t>
  </si>
  <si>
    <t>517.64.117.0</t>
  </si>
  <si>
    <t>Jorge Caldas</t>
  </si>
  <si>
    <t>639.59.887.0</t>
  </si>
  <si>
    <t>Mayor Nicole</t>
  </si>
  <si>
    <t>641.65.191.0</t>
  </si>
  <si>
    <t>Meier Andreas</t>
  </si>
  <si>
    <t>707.49.814.0</t>
  </si>
  <si>
    <t>Peronetti Anne-Marie</t>
  </si>
  <si>
    <t>997.65.173.0</t>
  </si>
  <si>
    <t>Zwahlen Stéphane</t>
  </si>
  <si>
    <t>X</t>
  </si>
  <si>
    <t>Date à saisir</t>
  </si>
  <si>
    <t>105.54.457.0</t>
  </si>
  <si>
    <t>Agostini Patrick</t>
  </si>
  <si>
    <t>323.59.587.0</t>
  </si>
  <si>
    <t>Etter Emilienne</t>
  </si>
  <si>
    <t>659.60.259.0</t>
  </si>
  <si>
    <t>Montani Bruno</t>
  </si>
  <si>
    <t>779.52.648.0</t>
  </si>
  <si>
    <t>Savoy Maria</t>
  </si>
  <si>
    <t>118.56.155.0</t>
  </si>
  <si>
    <t>Antille Daniel</t>
  </si>
  <si>
    <t>209.67.891.0</t>
  </si>
  <si>
    <t>Briguet Géraldine</t>
  </si>
  <si>
    <t>297.67.260.0</t>
  </si>
  <si>
    <t>Durret Laurent</t>
  </si>
  <si>
    <t>383.67.575.0</t>
  </si>
  <si>
    <t>Gaudin Isabelle</t>
  </si>
  <si>
    <t>439.67.244.0</t>
  </si>
  <si>
    <t>Hannaerts Olivier</t>
  </si>
  <si>
    <t>634.67.590.0</t>
  </si>
  <si>
    <t>Marzo Antoinette</t>
  </si>
  <si>
    <t>129.67.174.0</t>
  </si>
  <si>
    <t>Bagnoud Pascal</t>
  </si>
  <si>
    <t>194.67.874.0</t>
  </si>
  <si>
    <t>Bornet Catherine</t>
  </si>
  <si>
    <t>260.66.576.0</t>
  </si>
  <si>
    <t>Chambovey Formaz Monique</t>
  </si>
  <si>
    <t>388.61.592.0</t>
  </si>
  <si>
    <t>Genetti Marianne</t>
  </si>
  <si>
    <t>391.67.412.0</t>
  </si>
  <si>
    <t>Germanier Jean-Michel</t>
  </si>
  <si>
    <t>639.67.312.0</t>
  </si>
  <si>
    <t>Mc Krory Terry</t>
  </si>
  <si>
    <t>907.67.273.0</t>
  </si>
  <si>
    <t>Van Boxem Stéphane</t>
  </si>
  <si>
    <t>641.68.592.0</t>
  </si>
  <si>
    <t>Meier Marianne</t>
  </si>
  <si>
    <t>775.54.726.0</t>
  </si>
  <si>
    <t>Sabatini Fox Nicola</t>
  </si>
  <si>
    <t>793.68.164.0</t>
  </si>
  <si>
    <t>Spano Toni Luciano</t>
  </si>
  <si>
    <t>882.59.492.0</t>
  </si>
  <si>
    <t>Thommen Robert</t>
  </si>
  <si>
    <t>610.68.355.0</t>
  </si>
  <si>
    <t>Locatelli Jean-Claude</t>
  </si>
  <si>
    <t>744.62.169.0</t>
  </si>
  <si>
    <t>Rieme Denis</t>
  </si>
  <si>
    <t>759.68.217.0</t>
  </si>
  <si>
    <t>Rossier Thierry</t>
  </si>
  <si>
    <t>878.66.593.0</t>
  </si>
  <si>
    <t>Teheux-Custers Danielle</t>
  </si>
  <si>
    <t>120.65.790.0</t>
  </si>
  <si>
    <t>Arlettaz Anne-Claude</t>
  </si>
  <si>
    <t>171.50.221.0</t>
  </si>
  <si>
    <t>Birchler Jean-Richard</t>
  </si>
  <si>
    <t>263.64.240.0</t>
  </si>
  <si>
    <t>Choukroun Hervé</t>
  </si>
  <si>
    <t>265.52.345.0</t>
  </si>
  <si>
    <t>Ciana Pierre - Armand</t>
  </si>
  <si>
    <t>271.51.503.0</t>
  </si>
  <si>
    <t>Couderc Christiane</t>
  </si>
  <si>
    <t>271.48.408.0</t>
  </si>
  <si>
    <t>Couderc Christian</t>
  </si>
  <si>
    <t>280.67.442.0</t>
  </si>
  <si>
    <t>Delitroz Yannick</t>
  </si>
  <si>
    <t>282.55.285.0</t>
  </si>
  <si>
    <t>Derivaz Eric</t>
  </si>
  <si>
    <t>283.58.518.0</t>
  </si>
  <si>
    <t>Descartes Marlene</t>
  </si>
  <si>
    <t>472.45.128.0</t>
  </si>
  <si>
    <t>Hiroz Roger</t>
  </si>
  <si>
    <t>517.55.752.0</t>
  </si>
  <si>
    <t>Jordan Caroline</t>
  </si>
  <si>
    <t>519.49.339.0</t>
  </si>
  <si>
    <t>Journé Patrice</t>
  </si>
  <si>
    <t>575.48.472.0</t>
  </si>
  <si>
    <t>Laborde Alain</t>
  </si>
  <si>
    <t>649.56.134.0</t>
  </si>
  <si>
    <t>Mezo Laszlo</t>
  </si>
  <si>
    <t>649.65.604.0</t>
  </si>
  <si>
    <t>Mezo Erika</t>
  </si>
  <si>
    <t>653.39.451.0</t>
  </si>
  <si>
    <t>Minder Peter</t>
  </si>
  <si>
    <t>657.50.166.0</t>
  </si>
  <si>
    <t>Monay Numa</t>
  </si>
  <si>
    <t>668.62.523.0</t>
  </si>
  <si>
    <t>Mudry Christine</t>
  </si>
  <si>
    <t>671.65.810.0</t>
  </si>
  <si>
    <t>Multone Nancy</t>
  </si>
  <si>
    <t>719.48.481.0</t>
  </si>
  <si>
    <t>Plaschy Alain</t>
  </si>
  <si>
    <t>719.46.880.0</t>
  </si>
  <si>
    <t>Plaschy Francine</t>
  </si>
  <si>
    <t>719.54.654.0</t>
  </si>
  <si>
    <t>Plaschy Juliane</t>
  </si>
  <si>
    <t>722.48.836.0</t>
  </si>
  <si>
    <t>Priotto Françoise</t>
  </si>
  <si>
    <t>722.45.215.0</t>
  </si>
  <si>
    <t>Priotto Sergio</t>
  </si>
  <si>
    <t>754.58.635.0</t>
  </si>
  <si>
    <t>Rohrer Anne-Marie</t>
  </si>
  <si>
    <t>803.58.714.0</t>
  </si>
  <si>
    <t>Schaller Beatrice</t>
  </si>
  <si>
    <t>788.64.339.0</t>
  </si>
  <si>
    <t>Signer Marcel</t>
  </si>
  <si>
    <t>872.66.602.0</t>
  </si>
  <si>
    <t>Studer Christine</t>
  </si>
  <si>
    <t>797.44.724.0</t>
  </si>
  <si>
    <t>Suard Simone</t>
  </si>
  <si>
    <t>900.63.377.0</t>
  </si>
  <si>
    <t>Udressy Régis</t>
  </si>
  <si>
    <t>139.65.757.0</t>
  </si>
  <si>
    <t>Baruchet Catherine</t>
  </si>
  <si>
    <t>260.56.685.0</t>
  </si>
  <si>
    <t>Chablais Dominique</t>
  </si>
  <si>
    <t>302.50.585.0</t>
  </si>
  <si>
    <t>Ecoeur Marie-Alice</t>
  </si>
  <si>
    <t>TC Monthey</t>
  </si>
  <si>
    <t>Micotti Michèle</t>
  </si>
  <si>
    <t>651.52.791.0</t>
  </si>
  <si>
    <t>795.49.477.0</t>
  </si>
  <si>
    <t>Sprecher Walter</t>
  </si>
  <si>
    <t>Jacquier Jana</t>
  </si>
  <si>
    <t>Jacquier Eddy</t>
  </si>
  <si>
    <t>505.54.739.0</t>
  </si>
  <si>
    <t>505.48.167.0</t>
  </si>
  <si>
    <t>TC Sierre</t>
  </si>
  <si>
    <t>TC Valere</t>
  </si>
  <si>
    <t>R9 (31800)</t>
  </si>
  <si>
    <t>R8 (28269)</t>
  </si>
  <si>
    <t>R7 (6245)</t>
  </si>
  <si>
    <t>R7 (6598)</t>
  </si>
  <si>
    <t>R9 (11498)</t>
  </si>
  <si>
    <t>Romano Antonio</t>
  </si>
  <si>
    <t>756.42.272.0</t>
  </si>
  <si>
    <t>R8 (11265)</t>
  </si>
  <si>
    <t>R8 (23730)</t>
  </si>
  <si>
    <t>R8 (11128)</t>
  </si>
  <si>
    <t>R7 (12789)</t>
  </si>
  <si>
    <t>R7 (19603)</t>
  </si>
  <si>
    <t>R7 (5196)</t>
  </si>
  <si>
    <t>Salamin Stephan</t>
  </si>
  <si>
    <t>R6 (8522)</t>
  </si>
  <si>
    <t>R8 (25521)</t>
  </si>
  <si>
    <t>R6 (3090)</t>
  </si>
  <si>
    <t>118.69.328.0</t>
  </si>
  <si>
    <t>Antille Stéphane</t>
  </si>
  <si>
    <t>R7 (14511)</t>
  </si>
  <si>
    <t>123.50.465.0</t>
  </si>
  <si>
    <t>Attianese Toni</t>
  </si>
  <si>
    <t>R7 (5667)</t>
  </si>
  <si>
    <t>R7 (17970)</t>
  </si>
  <si>
    <t>R7 (5535)</t>
  </si>
  <si>
    <t>R4 (798)</t>
  </si>
  <si>
    <t>R8 (28080)</t>
  </si>
  <si>
    <t>R7 (6486)</t>
  </si>
  <si>
    <t>R8 (10233)</t>
  </si>
  <si>
    <t>284.50.430.0</t>
  </si>
  <si>
    <t>Devanthery Antoine</t>
  </si>
  <si>
    <t>R9 (41772)</t>
  </si>
  <si>
    <t>R7 (13912)</t>
  </si>
  <si>
    <t>306.54.738.0</t>
  </si>
  <si>
    <t>Eggs Michèle</t>
  </si>
  <si>
    <t>R7 (13324)</t>
  </si>
  <si>
    <t>R8 (25876)</t>
  </si>
  <si>
    <t>R7 (4050)</t>
  </si>
  <si>
    <t>R8 (21906)</t>
  </si>
  <si>
    <t>R7 (6628)</t>
  </si>
  <si>
    <t>R6 (3756)</t>
  </si>
  <si>
    <t>R7 (15909)</t>
  </si>
  <si>
    <t>R8 (27566)</t>
  </si>
  <si>
    <t>R7 (12147)</t>
  </si>
  <si>
    <t>R7 (12121)</t>
  </si>
  <si>
    <t>R7 (4887)</t>
  </si>
  <si>
    <t>R5 (4199)</t>
  </si>
  <si>
    <t>R6 (3974)</t>
  </si>
  <si>
    <t>R7 (7295)</t>
  </si>
  <si>
    <t>R4 (2427)</t>
  </si>
  <si>
    <t>R7 (7394)</t>
  </si>
  <si>
    <t>R8 (8427)</t>
  </si>
  <si>
    <t>R8 (7898)</t>
  </si>
  <si>
    <t>R7 (13476)</t>
  </si>
  <si>
    <t>R8 (30757)</t>
  </si>
  <si>
    <t>R6 (2973)</t>
  </si>
  <si>
    <t>R4 (691)</t>
  </si>
  <si>
    <t>276.50.107.0</t>
  </si>
  <si>
    <t>Darbellay Denis</t>
  </si>
  <si>
    <t>R7 (4384)</t>
  </si>
  <si>
    <t>R8 (10855)</t>
  </si>
  <si>
    <t>R6 (7481)</t>
  </si>
  <si>
    <t>R8 (11434)</t>
  </si>
  <si>
    <t>R6 (3359)</t>
  </si>
  <si>
    <t>R9 (51437)</t>
  </si>
  <si>
    <t>R7 (18690)</t>
  </si>
  <si>
    <t>R8 (10878)</t>
  </si>
  <si>
    <t>R8 (23386)</t>
  </si>
  <si>
    <t>R7 (10474)</t>
  </si>
  <si>
    <t>R9 (31422)</t>
  </si>
  <si>
    <t>488.69.319.0</t>
  </si>
  <si>
    <t>Hugentobler Daniel</t>
  </si>
  <si>
    <t>R7 (15872)</t>
  </si>
  <si>
    <t>R7 (18339)</t>
  </si>
  <si>
    <t>R8 (8358)</t>
  </si>
  <si>
    <t>R6 (9623)</t>
  </si>
  <si>
    <t>R7 (15914)</t>
  </si>
  <si>
    <t>R9 (51628)</t>
  </si>
  <si>
    <t>R7 (4145)</t>
  </si>
  <si>
    <t>R9 (51337)</t>
  </si>
  <si>
    <t>R6 (5531)</t>
  </si>
  <si>
    <t>R6 (3869)</t>
  </si>
  <si>
    <t>R5 (3099)</t>
  </si>
  <si>
    <t>R5 (2609)</t>
  </si>
  <si>
    <t>R8 (23924)</t>
  </si>
  <si>
    <t>R8 (25152)</t>
  </si>
  <si>
    <t>R6 (3041)</t>
  </si>
  <si>
    <t>R8 (24891)</t>
  </si>
  <si>
    <t>R7 (18277)</t>
  </si>
  <si>
    <t>R7 (5363)</t>
  </si>
  <si>
    <t>R8 (22698)</t>
  </si>
  <si>
    <t>R9 (51115)</t>
  </si>
  <si>
    <t>R7 (20072)</t>
  </si>
  <si>
    <t>266.65.153.0</t>
  </si>
  <si>
    <t>Clavien Claudy</t>
  </si>
  <si>
    <t>R8 (10872)</t>
  </si>
  <si>
    <t>R7 (14215)</t>
  </si>
  <si>
    <t>R9 (50775)</t>
  </si>
  <si>
    <t>R7 (6662)</t>
  </si>
  <si>
    <t>R8 (10056)</t>
  </si>
  <si>
    <t>R6 (3989)</t>
  </si>
  <si>
    <t>R8 (25239)</t>
  </si>
  <si>
    <t>R8 (22683)</t>
  </si>
  <si>
    <t>R8 (8297)</t>
  </si>
  <si>
    <t>R9 (52418)</t>
  </si>
  <si>
    <t>776.56.289.0</t>
  </si>
  <si>
    <t>R8 (22570)</t>
  </si>
  <si>
    <t>R7 (14372)</t>
  </si>
  <si>
    <t>R8 (29644)</t>
  </si>
  <si>
    <t>R7 (14740)</t>
  </si>
  <si>
    <t>R8 (21588)</t>
  </si>
  <si>
    <t>R3 (340)</t>
  </si>
  <si>
    <t>R7 (13348)</t>
  </si>
  <si>
    <t>R6 (2870)</t>
  </si>
  <si>
    <t>R8 (8281)</t>
  </si>
  <si>
    <t>R8 (10861)</t>
  </si>
  <si>
    <t>731.59.438.0</t>
  </si>
  <si>
    <t>Rechenmann Jean - Yves</t>
  </si>
  <si>
    <t>R7 (12826)</t>
  </si>
  <si>
    <t>R7 (4900)</t>
  </si>
  <si>
    <t>R5 (4556)</t>
  </si>
  <si>
    <t>R8 (10484)</t>
  </si>
  <si>
    <t>TC Valère</t>
  </si>
  <si>
    <t>Messieurs - Nom</t>
  </si>
  <si>
    <t>Dames - Nom</t>
  </si>
  <si>
    <t>Sexe</t>
  </si>
  <si>
    <t>Test 1</t>
  </si>
  <si>
    <t>Test 2</t>
  </si>
  <si>
    <t>R7</t>
  </si>
  <si>
    <t>R8</t>
  </si>
  <si>
    <t>R9</t>
  </si>
  <si>
    <t>Feuille de saisie des résultats de l'Interseniors 2019 en journée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</si>
</sst>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4B40"/>
        <bgColor indexed="30"/>
      </patternFill>
    </fill>
    <fill>
      <patternFill patternType="solid">
        <fgColor rgb="FFDC4B4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3" xfId="0" applyFont="1" applyFill="1" applyBorder="1"/>
    <xf numFmtId="0" fontId="0" fillId="3" borderId="3" xfId="0" applyFill="1" applyBorder="1" applyAlignment="1" applyProtection="1">
      <alignment horizontal="center"/>
      <protection hidden="1"/>
    </xf>
    <xf numFmtId="0" fontId="0" fillId="2" borderId="3" xfId="0" applyFill="1" applyBorder="1" applyProtection="1"/>
    <xf numFmtId="0" fontId="0" fillId="2" borderId="3" xfId="0" applyFill="1" applyBorder="1" applyAlignment="1" applyProtection="1">
      <alignment wrapText="1"/>
    </xf>
    <xf numFmtId="0" fontId="0" fillId="0" borderId="0" xfId="0" applyBorder="1" applyProtection="1"/>
    <xf numFmtId="0" fontId="0" fillId="0" borderId="4" xfId="0" applyBorder="1" applyProtection="1"/>
    <xf numFmtId="0" fontId="0" fillId="0" borderId="5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6" xfId="0" applyBorder="1" applyProtection="1">
      <protection locked="0"/>
    </xf>
    <xf numFmtId="0" fontId="0" fillId="4" borderId="3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0" xfId="0" applyFont="1"/>
    <xf numFmtId="0" fontId="0" fillId="0" borderId="0" xfId="0" applyFont="1"/>
    <xf numFmtId="0" fontId="5" fillId="0" borderId="0" xfId="0" applyFont="1"/>
    <xf numFmtId="0" fontId="0" fillId="0" borderId="0" xfId="0" applyBorder="1" applyAlignment="1">
      <alignment vertical="center"/>
    </xf>
    <xf numFmtId="0" fontId="0" fillId="0" borderId="7" xfId="0" applyBorder="1"/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/>
    <xf numFmtId="0" fontId="6" fillId="0" borderId="8" xfId="0" applyFont="1" applyBorder="1"/>
    <xf numFmtId="0" fontId="6" fillId="0" borderId="8" xfId="0" applyFont="1" applyBorder="1" applyProtection="1">
      <protection hidden="1"/>
    </xf>
    <xf numFmtId="0" fontId="3" fillId="0" borderId="0" xfId="0" applyFont="1"/>
    <xf numFmtId="0" fontId="6" fillId="5" borderId="8" xfId="0" applyFont="1" applyFill="1" applyBorder="1"/>
    <xf numFmtId="0" fontId="0" fillId="0" borderId="6" xfId="0" applyFill="1" applyBorder="1" applyProtection="1">
      <protection locked="0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8" xfId="0" applyBorder="1"/>
    <xf numFmtId="0" fontId="2" fillId="0" borderId="8" xfId="0" applyFont="1" applyBorder="1" applyAlignment="1" applyProtection="1">
      <alignment horizontal="left" wrapText="1"/>
      <protection hidden="1"/>
    </xf>
    <xf numFmtId="0" fontId="7" fillId="0" borderId="0" xfId="0" applyFont="1"/>
    <xf numFmtId="0" fontId="6" fillId="0" borderId="8" xfId="0" applyFont="1" applyFill="1" applyBorder="1" applyProtection="1">
      <protection hidden="1"/>
    </xf>
    <xf numFmtId="14" fontId="0" fillId="0" borderId="0" xfId="0" applyNumberFormat="1"/>
    <xf numFmtId="0" fontId="6" fillId="0" borderId="0" xfId="0" applyFont="1"/>
    <xf numFmtId="0" fontId="6" fillId="6" borderId="8" xfId="0" applyFont="1" applyFill="1" applyBorder="1"/>
    <xf numFmtId="0" fontId="6" fillId="6" borderId="8" xfId="0" applyFont="1" applyFill="1" applyBorder="1" applyProtection="1">
      <protection hidden="1"/>
    </xf>
    <xf numFmtId="0" fontId="8" fillId="0" borderId="0" xfId="0" applyFont="1"/>
    <xf numFmtId="0" fontId="0" fillId="6" borderId="8" xfId="0" applyFont="1" applyFill="1" applyBorder="1"/>
    <xf numFmtId="0" fontId="0" fillId="0" borderId="8" xfId="0" applyFont="1" applyBorder="1"/>
    <xf numFmtId="0" fontId="0" fillId="0" borderId="29" xfId="0" applyFont="1" applyFill="1" applyBorder="1"/>
    <xf numFmtId="0" fontId="6" fillId="5" borderId="29" xfId="0" applyFont="1" applyFill="1" applyBorder="1"/>
    <xf numFmtId="0" fontId="0" fillId="0" borderId="29" xfId="0" applyFont="1" applyBorder="1"/>
    <xf numFmtId="0" fontId="6" fillId="0" borderId="29" xfId="0" applyFont="1" applyFill="1" applyBorder="1" applyProtection="1"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1" fillId="7" borderId="10" xfId="0" applyFont="1" applyFill="1" applyBorder="1"/>
    <xf numFmtId="0" fontId="1" fillId="7" borderId="11" xfId="0" applyFont="1" applyFill="1" applyBorder="1"/>
    <xf numFmtId="0" fontId="1" fillId="7" borderId="11" xfId="0" applyFont="1" applyFill="1" applyBorder="1" applyAlignment="1">
      <alignment horizontal="center" wrapText="1"/>
    </xf>
    <xf numFmtId="0" fontId="1" fillId="7" borderId="12" xfId="0" applyFont="1" applyFill="1" applyBorder="1"/>
    <xf numFmtId="0" fontId="1" fillId="7" borderId="1" xfId="0" applyFont="1" applyFill="1" applyBorder="1"/>
    <xf numFmtId="0" fontId="6" fillId="0" borderId="0" xfId="0" applyFont="1" applyFill="1"/>
    <xf numFmtId="0" fontId="1" fillId="7" borderId="13" xfId="0" applyFont="1" applyFill="1" applyBorder="1" applyAlignment="1">
      <alignment wrapText="1"/>
    </xf>
    <xf numFmtId="0" fontId="0" fillId="8" borderId="14" xfId="0" applyFill="1" applyBorder="1" applyAlignment="1">
      <alignment wrapText="1"/>
    </xf>
    <xf numFmtId="0" fontId="0" fillId="0" borderId="16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2" borderId="3" xfId="0" applyFont="1" applyFill="1" applyBorder="1" applyAlignment="1">
      <alignment vertical="top"/>
    </xf>
    <xf numFmtId="0" fontId="0" fillId="2" borderId="17" xfId="0" applyFont="1" applyFill="1" applyBorder="1" applyAlignment="1">
      <alignment vertical="top"/>
    </xf>
    <xf numFmtId="0" fontId="0" fillId="0" borderId="3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8" borderId="15" xfId="0" applyFill="1" applyBorder="1" applyAlignment="1">
      <alignment wrapText="1"/>
    </xf>
    <xf numFmtId="0" fontId="1" fillId="7" borderId="11" xfId="0" applyFont="1" applyFill="1" applyBorder="1" applyAlignment="1"/>
    <xf numFmtId="0" fontId="0" fillId="2" borderId="1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14" fontId="0" fillId="0" borderId="24" xfId="0" applyNumberFormat="1" applyBorder="1" applyAlignment="1" applyProtection="1">
      <alignment horizontal="center" vertical="center"/>
      <protection locked="0"/>
    </xf>
    <xf numFmtId="14" fontId="0" fillId="0" borderId="25" xfId="0" applyNumberFormat="1" applyBorder="1" applyAlignment="1" applyProtection="1">
      <alignment horizontal="center" vertical="center"/>
      <protection locked="0"/>
    </xf>
    <xf numFmtId="43" fontId="0" fillId="0" borderId="21" xfId="0" applyNumberFormat="1" applyBorder="1" applyAlignment="1" applyProtection="1">
      <protection locked="0"/>
    </xf>
    <xf numFmtId="0" fontId="0" fillId="0" borderId="26" xfId="0" applyBorder="1" applyAlignment="1"/>
    <xf numFmtId="0" fontId="1" fillId="7" borderId="13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1" fillId="7" borderId="1" xfId="0" applyFont="1" applyFill="1" applyBorder="1" applyAlignment="1"/>
    <xf numFmtId="0" fontId="1" fillId="7" borderId="2" xfId="0" applyFont="1" applyFill="1" applyBorder="1" applyAlignment="1"/>
    <xf numFmtId="0" fontId="1" fillId="7" borderId="5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2" borderId="23" xfId="0" applyFont="1" applyFill="1" applyBorder="1" applyAlignment="1">
      <alignment vertical="top"/>
    </xf>
    <xf numFmtId="0" fontId="0" fillId="2" borderId="27" xfId="0" applyFont="1" applyFill="1" applyBorder="1" applyAlignment="1">
      <alignment vertical="top"/>
    </xf>
    <xf numFmtId="0" fontId="0" fillId="0" borderId="27" xfId="0" applyBorder="1" applyAlignment="1" applyProtection="1">
      <alignment vertical="center"/>
      <protection locked="0"/>
    </xf>
    <xf numFmtId="0" fontId="0" fillId="7" borderId="0" xfId="0" applyFill="1" applyBorder="1" applyAlignment="1">
      <alignment horizontal="center"/>
    </xf>
    <xf numFmtId="0" fontId="0" fillId="7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4B40"/>
      <color rgb="FFE060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M37"/>
  <sheetViews>
    <sheetView tabSelected="1" zoomScaleNormal="100" workbookViewId="0">
      <selection activeCell="J6" sqref="J6"/>
    </sheetView>
  </sheetViews>
  <sheetFormatPr baseColWidth="10" defaultRowHeight="15" x14ac:dyDescent="0.25"/>
  <cols>
    <col min="2" max="2" width="12.140625" bestFit="1" customWidth="1"/>
    <col min="3" max="3" width="13.42578125" bestFit="1" customWidth="1"/>
    <col min="4" max="4" width="27" customWidth="1"/>
    <col min="5" max="5" width="6.42578125" customWidth="1"/>
    <col min="6" max="8" width="9.7109375" customWidth="1"/>
    <col min="9" max="9" width="3.42578125" customWidth="1"/>
    <col min="10" max="10" width="1.5703125" customWidth="1"/>
    <col min="11" max="11" width="5.5703125" customWidth="1"/>
    <col min="12" max="21" width="11.42578125" hidden="1" customWidth="1"/>
    <col min="22" max="22" width="15.140625" hidden="1" customWidth="1"/>
    <col min="23" max="26" width="11.42578125" hidden="1" customWidth="1"/>
    <col min="27" max="27" width="21.42578125" hidden="1" customWidth="1"/>
    <col min="28" max="31" width="11.42578125" hidden="1" customWidth="1"/>
    <col min="32" max="32" width="21.42578125" hidden="1" customWidth="1"/>
    <col min="33" max="35" width="11.42578125" hidden="1" customWidth="1"/>
    <col min="36" max="37" width="11.42578125" customWidth="1"/>
  </cols>
  <sheetData>
    <row r="7" spans="1:38" x14ac:dyDescent="0.25">
      <c r="C7" s="36" t="s">
        <v>440</v>
      </c>
    </row>
    <row r="10" spans="1:38" ht="26.25" x14ac:dyDescent="0.25">
      <c r="A10" s="51" t="s">
        <v>0</v>
      </c>
      <c r="B10" s="52"/>
      <c r="C10" s="52" t="s">
        <v>1</v>
      </c>
      <c r="D10" s="72" t="s">
        <v>2</v>
      </c>
      <c r="E10" s="72"/>
      <c r="F10" s="53" t="s">
        <v>3</v>
      </c>
      <c r="G10" s="53" t="s">
        <v>4</v>
      </c>
      <c r="H10" s="53" t="s">
        <v>5</v>
      </c>
      <c r="I10" s="1"/>
      <c r="J10" s="1"/>
      <c r="K10" s="2"/>
      <c r="L10" s="3"/>
      <c r="M10" s="3"/>
      <c r="N10" s="3"/>
      <c r="O10" s="3"/>
      <c r="P10" s="3"/>
      <c r="V10" t="s">
        <v>2</v>
      </c>
      <c r="W10" t="s">
        <v>6</v>
      </c>
      <c r="AA10" s="35" t="s">
        <v>432</v>
      </c>
      <c r="AB10" s="35" t="s">
        <v>11</v>
      </c>
      <c r="AC10" s="35" t="s">
        <v>26</v>
      </c>
      <c r="AD10" s="35" t="s">
        <v>26</v>
      </c>
      <c r="AF10" s="35" t="s">
        <v>433</v>
      </c>
      <c r="AG10" s="35" t="s">
        <v>11</v>
      </c>
      <c r="AH10" s="35" t="s">
        <v>26</v>
      </c>
      <c r="AI10" s="35" t="s">
        <v>26</v>
      </c>
    </row>
    <row r="11" spans="1:38" x14ac:dyDescent="0.25">
      <c r="A11" s="75" t="s">
        <v>181</v>
      </c>
      <c r="B11" s="4" t="s">
        <v>7</v>
      </c>
      <c r="C11" s="5" t="str">
        <f>IF(D11="","",VLOOKUP(D11,V$10:$W15,2))</f>
        <v/>
      </c>
      <c r="D11" s="77"/>
      <c r="E11" s="78"/>
      <c r="F11" s="6">
        <f>+Q16+Q21+Q26+Q30</f>
        <v>0</v>
      </c>
      <c r="G11" s="7">
        <f>+IF(OR(R16="Erreur dans la saisie des résultats",R21="Erreur dans la saisie des résultats",R26="Erreur dans la saisie des résultats",R30="Erreur dans la saisie des résultats"),"Erreur dans la saisie des résultats",+R16+R21+R26+R30)</f>
        <v>0</v>
      </c>
      <c r="H11" s="7">
        <f>+IF(OR(S16="Erreur dans la saisie des résultats",S21="Erreur dans la saisie des résultats",S26="Erreur dans la saisie des résultats",S30="Erreur dans la saisie des résultats"),"Erreur dans la saisie des résultats",+S16+S21+S26+S30)</f>
        <v>0</v>
      </c>
      <c r="I11" s="8"/>
      <c r="J11" s="8"/>
      <c r="K11" s="9"/>
      <c r="L11" s="8"/>
      <c r="M11" s="8"/>
      <c r="N11" s="8"/>
      <c r="O11" s="8"/>
      <c r="P11" s="8"/>
      <c r="Y11" t="s">
        <v>180</v>
      </c>
      <c r="AA11" s="44" t="s">
        <v>183</v>
      </c>
      <c r="AB11" s="44" t="s">
        <v>182</v>
      </c>
      <c r="AC11" s="44" t="s">
        <v>399</v>
      </c>
      <c r="AD11" s="28" t="s">
        <v>438</v>
      </c>
      <c r="AF11" s="43" t="s">
        <v>107</v>
      </c>
      <c r="AG11" s="43" t="s">
        <v>106</v>
      </c>
      <c r="AH11" s="40" t="s">
        <v>103</v>
      </c>
      <c r="AI11" s="40" t="s">
        <v>103</v>
      </c>
    </row>
    <row r="12" spans="1:38" x14ac:dyDescent="0.25">
      <c r="A12" s="76"/>
      <c r="B12" s="4" t="s">
        <v>8</v>
      </c>
      <c r="C12" s="5" t="str">
        <f>IF(D12="","",VLOOKUP(D12,V$10:$W15,2))</f>
        <v/>
      </c>
      <c r="D12" s="77"/>
      <c r="E12" s="78"/>
      <c r="F12" s="6">
        <f>+Q18+Q23+Q28+Q32</f>
        <v>0</v>
      </c>
      <c r="G12" s="7">
        <f>+IF(OR(R18="Erreur dans la saisie des résultats",R23="Erreur dans la saisie des résultats",R28="Erreur dans la saisie des résultats",R32="Erreur dans la saisie des résultats"),"Erreur dans la saisie des résultats",+R18+R23+R28+R32)</f>
        <v>0</v>
      </c>
      <c r="H12" s="7">
        <f>+IF(OR(S18="Erreur dans la saisie des résultats",S23="Erreur dans la saisie des résultats",S28="Erreur dans la saisie des résultats",S32="Erreur dans la saisie des résultats"),"Erreur dans la saisie des résultats",+S18+S23+S28+S32)</f>
        <v>0</v>
      </c>
      <c r="I12" s="8"/>
      <c r="J12" s="8"/>
      <c r="K12" s="9"/>
      <c r="L12" s="8"/>
      <c r="M12" s="8"/>
      <c r="N12" s="8"/>
      <c r="O12" s="8"/>
      <c r="P12" s="8"/>
      <c r="V12" t="s">
        <v>23</v>
      </c>
      <c r="W12">
        <v>3140</v>
      </c>
      <c r="AA12" s="44" t="s">
        <v>151</v>
      </c>
      <c r="AB12" s="44" t="s">
        <v>150</v>
      </c>
      <c r="AC12" s="44" t="s">
        <v>309</v>
      </c>
      <c r="AD12" s="28" t="s">
        <v>439</v>
      </c>
      <c r="AF12" s="44" t="s">
        <v>293</v>
      </c>
      <c r="AG12" s="44" t="s">
        <v>292</v>
      </c>
      <c r="AH12" s="44" t="s">
        <v>311</v>
      </c>
      <c r="AI12" s="28" t="s">
        <v>437</v>
      </c>
    </row>
    <row r="13" spans="1:38" x14ac:dyDescent="0.25">
      <c r="A13" s="10"/>
      <c r="B13" s="3"/>
      <c r="C13" s="3"/>
      <c r="D13" s="3"/>
      <c r="E13" s="3"/>
      <c r="F13" s="3"/>
      <c r="G13" s="3"/>
      <c r="H13" s="3"/>
      <c r="I13" s="3"/>
      <c r="J13" s="3"/>
      <c r="K13" s="11"/>
      <c r="L13" s="3"/>
      <c r="M13" s="3"/>
      <c r="N13" s="3"/>
      <c r="O13" s="3"/>
      <c r="P13" s="3"/>
      <c r="V13" t="s">
        <v>298</v>
      </c>
      <c r="W13">
        <v>3069</v>
      </c>
      <c r="AA13" s="44" t="s">
        <v>330</v>
      </c>
      <c r="AB13" s="44" t="s">
        <v>329</v>
      </c>
      <c r="AC13" s="44" t="s">
        <v>309</v>
      </c>
      <c r="AD13" s="28" t="str">
        <f t="shared" ref="AD13" si="0">LEFT(AC13,2)</f>
        <v>R9</v>
      </c>
      <c r="AF13" s="44" t="s">
        <v>295</v>
      </c>
      <c r="AG13" s="44" t="s">
        <v>294</v>
      </c>
      <c r="AH13" s="44" t="s">
        <v>312</v>
      </c>
      <c r="AI13" s="28" t="s">
        <v>437</v>
      </c>
    </row>
    <row r="14" spans="1:38" x14ac:dyDescent="0.25">
      <c r="A14" s="54" t="s">
        <v>9</v>
      </c>
      <c r="B14" s="55" t="s">
        <v>10</v>
      </c>
      <c r="C14" s="55" t="s">
        <v>11</v>
      </c>
      <c r="D14" s="55" t="s">
        <v>12</v>
      </c>
      <c r="E14" s="55" t="s">
        <v>13</v>
      </c>
      <c r="F14" s="55" t="s">
        <v>14</v>
      </c>
      <c r="G14" s="55"/>
      <c r="H14" s="55"/>
      <c r="I14" s="82" t="s">
        <v>15</v>
      </c>
      <c r="J14" s="82"/>
      <c r="K14" s="83"/>
      <c r="V14" t="s">
        <v>307</v>
      </c>
      <c r="W14">
        <v>3075</v>
      </c>
      <c r="AA14" s="44" t="s">
        <v>235</v>
      </c>
      <c r="AB14" s="44" t="s">
        <v>234</v>
      </c>
      <c r="AC14" s="44" t="s">
        <v>309</v>
      </c>
      <c r="AD14" s="28" t="s">
        <v>439</v>
      </c>
      <c r="AF14" s="44" t="s">
        <v>157</v>
      </c>
      <c r="AG14" s="44" t="s">
        <v>156</v>
      </c>
      <c r="AH14" s="44" t="s">
        <v>404</v>
      </c>
      <c r="AI14" s="28" t="s">
        <v>438</v>
      </c>
    </row>
    <row r="15" spans="1:38" x14ac:dyDescent="0.25">
      <c r="A15" s="84" t="s">
        <v>18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12"/>
      <c r="M15" s="12"/>
      <c r="N15" s="12"/>
      <c r="O15" s="12"/>
      <c r="P15" s="12"/>
      <c r="V15" t="s">
        <v>431</v>
      </c>
      <c r="W15">
        <v>3079</v>
      </c>
      <c r="AA15" s="44" t="s">
        <v>119</v>
      </c>
      <c r="AB15" s="44" t="s">
        <v>118</v>
      </c>
      <c r="AC15" s="44" t="s">
        <v>319</v>
      </c>
      <c r="AD15" s="28" t="s">
        <v>437</v>
      </c>
      <c r="AF15" s="44" t="s">
        <v>163</v>
      </c>
      <c r="AG15" s="44" t="s">
        <v>162</v>
      </c>
      <c r="AH15" s="44" t="s">
        <v>407</v>
      </c>
      <c r="AI15" s="28" t="s">
        <v>437</v>
      </c>
    </row>
    <row r="16" spans="1:38" ht="24" customHeight="1" x14ac:dyDescent="0.25">
      <c r="A16" s="68">
        <v>1</v>
      </c>
      <c r="B16" s="73" t="s">
        <v>16</v>
      </c>
      <c r="C16" s="14" t="str">
        <f>IF(D16="","",VLOOKUP(D16,'BD Licence 2019'!A$2:B$29,2))</f>
        <v/>
      </c>
      <c r="D16" s="29"/>
      <c r="E16" s="14" t="str">
        <f>IF(D16="","",VLOOKUP(D16,'BD Licence 2019'!A$2:D$29,4))</f>
        <v/>
      </c>
      <c r="F16" s="59"/>
      <c r="G16" s="59"/>
      <c r="H16" s="59"/>
      <c r="I16" s="30"/>
      <c r="J16" s="13"/>
      <c r="K16" s="31"/>
      <c r="L16" s="16" t="str">
        <f>IF(E16="","",IF(E16="NC",9,VALUE(RIGHT(E16,1))))</f>
        <v/>
      </c>
      <c r="M16" s="16" t="str">
        <f>IF(OR(L16="",L17=""),"",IF(OR(L16&lt;4,L17&lt;4),1,IF(SUM(L16:L17)&lt;11,1,0)))</f>
        <v/>
      </c>
      <c r="N16" s="16">
        <f>IF(J16&lt;&gt;"",IF(J18&lt;&gt;"",0,1),IF(J18&lt;&gt;"",0,IF(R16&gt;R18,1,0)))</f>
        <v>0</v>
      </c>
      <c r="O16" s="15">
        <f>IF(OR(F16&gt;7,F18&gt;7,G16&gt;7,G18&gt;7),"Erreur dans la saisie des résultats",IF(OR((AND(F18=7,F16&lt;5)),(AND(G18=7,G16&lt;5)),(AND(H18=11,H16&lt;9))),"Erreur dans la saisie des résultats",IF(J16&lt;&gt;"",IF(J18&lt;&gt;"",0,2),IF(J18&lt;&gt;"",IF(AND(F16&gt;=6,F16&gt;F18),1,IF(AND(G16&gt;=6,G16&gt;G18),1,0)),IF(F16&gt;F18,IF(G16&gt;G18,IF(OR(H16&lt;&gt;"",H18&lt;&gt;""),"Erreur dans la saisie des résultats",2),IF(H16&gt;H18,IF(H16&lt;10,"Erreur dans la saisie des résultats",2),IF(H18&lt;10,"Erreur dans la saisie des résultats",1))),IF(G16&gt;G18,IF(H16&gt;H18,IF(H16&lt;10,"Erreur dans la saisie des résultats",2),IF(H18&lt;10,"Erreur dans la saisie des résultats",1)),IF(OR(H16&lt;&gt;"",H18&lt;&gt;""),"Erreur dans la saisie des résultats",0)))))))</f>
        <v>0</v>
      </c>
      <c r="P16" s="15">
        <f>IF(O16="Erreur dans la saisie des résultats","Erreur dans la saisie des résultats",IF(H16="",SUM(F16:H16),IF(H16&gt;H18,IF(H16&lt;10,"Erreur dans la saisie des résultats",SUM(F16:H16)),IF(H18&lt;10,"Erreur dans la saisie des résultats",SUM(F16:H16)))))</f>
        <v>0</v>
      </c>
      <c r="Q16" s="3">
        <f>IF(AND(J16&lt;&gt;"",J18&lt;&gt;""),0,IF(M16=1,0,IF(M18=1,1,N16)))</f>
        <v>0</v>
      </c>
      <c r="R16" s="17">
        <f>IF(AND(AND(F16&lt;6,F18&lt;6),OR(G16&lt;"",G18&lt;&gt;"")),"Erreur dans la saisie des résultats",IF(AND(J16="",J18="",G16&lt;6,G18&lt;6,F16&lt;&gt;"",F18&lt;&gt;""),"Erreur dans la saisie des résultats",IF(AND(J16&lt;&gt;"",J18&lt;&gt;""),0,IF(M16=1,IF(M18=1,0,IF(O16=2,0,O16)),IF(M18=1,2,O16)))))</f>
        <v>0</v>
      </c>
      <c r="S16" s="18">
        <f>IF(AND(J16&lt;&gt;"",J18&lt;&gt;""),0,IF(M16=1,IF(M18=1,0,IF(O16=2,0,P16)),IF(M18=1,IF(O16=2,P16,12),P16)))</f>
        <v>0</v>
      </c>
      <c r="AA16" s="44" t="s">
        <v>161</v>
      </c>
      <c r="AB16" s="44" t="s">
        <v>160</v>
      </c>
      <c r="AC16" s="44" t="s">
        <v>405</v>
      </c>
      <c r="AD16" s="28" t="s">
        <v>437</v>
      </c>
      <c r="AF16" s="44" t="s">
        <v>297</v>
      </c>
      <c r="AG16" s="44" t="s">
        <v>296</v>
      </c>
      <c r="AH16" s="44" t="s">
        <v>313</v>
      </c>
      <c r="AI16" s="28" t="s">
        <v>439</v>
      </c>
      <c r="AL16" s="38"/>
    </row>
    <row r="17" spans="1:39" ht="24" customHeight="1" x14ac:dyDescent="0.25">
      <c r="A17" s="69"/>
      <c r="B17" s="74"/>
      <c r="C17" s="14" t="str">
        <f>IF(D17="","",VLOOKUP(D17,'BD Licence 2019'!A$2:B$29,2))</f>
        <v/>
      </c>
      <c r="D17" s="29"/>
      <c r="E17" s="14" t="str">
        <f>IF(D17="","",VLOOKUP(D17,'BD Licence 2019'!A$2:D$29,4))</f>
        <v/>
      </c>
      <c r="F17" s="60"/>
      <c r="G17" s="60"/>
      <c r="H17" s="60"/>
      <c r="I17" s="30"/>
      <c r="J17" s="30"/>
      <c r="K17" s="31"/>
      <c r="L17" s="16" t="str">
        <f>IF(E17="","",IF(E17="NC",9,VALUE(RIGHT(E17,1))))</f>
        <v/>
      </c>
      <c r="M17" s="16"/>
      <c r="N17" s="16"/>
      <c r="O17" s="16"/>
      <c r="P17" s="16"/>
      <c r="R17" s="17"/>
      <c r="S17" s="18"/>
      <c r="AA17" s="44" t="s">
        <v>125</v>
      </c>
      <c r="AB17" s="44" t="s">
        <v>124</v>
      </c>
      <c r="AC17" s="44" t="s">
        <v>320</v>
      </c>
      <c r="AD17" s="28" t="s">
        <v>437</v>
      </c>
      <c r="AF17" s="34" t="s">
        <v>61</v>
      </c>
      <c r="AG17" s="34" t="s">
        <v>60</v>
      </c>
      <c r="AH17" s="34" t="s">
        <v>371</v>
      </c>
      <c r="AI17" s="28" t="str">
        <f t="shared" ref="AI17" si="1">LEFT(AH17,2)</f>
        <v>R8</v>
      </c>
    </row>
    <row r="18" spans="1:39" ht="24" customHeight="1" x14ac:dyDescent="0.25">
      <c r="A18" s="69"/>
      <c r="B18" s="87" t="s">
        <v>17</v>
      </c>
      <c r="C18" s="14" t="str">
        <f>IF(D18="","",VLOOKUP(D18,'BD Licence 2019'!A$2:B$29,2))</f>
        <v/>
      </c>
      <c r="D18" s="29"/>
      <c r="E18" s="14" t="str">
        <f>IF(D18="","",VLOOKUP(D18,'BD Licence 2019'!A$2:D$29,4))</f>
        <v/>
      </c>
      <c r="F18" s="64"/>
      <c r="G18" s="64"/>
      <c r="H18" s="64"/>
      <c r="I18" s="30"/>
      <c r="J18" s="13"/>
      <c r="K18" s="31"/>
      <c r="L18" s="16" t="str">
        <f>IF(E18="","",IF(E18="NC",9,VALUE(RIGHT(E18,1))))</f>
        <v/>
      </c>
      <c r="M18" s="16" t="str">
        <f>IF(OR(L18="",L19=""),"",IF(OR(L18&lt;4,L19&lt;4),1,IF(SUM(L18:L19)&lt;11,1,0)))</f>
        <v/>
      </c>
      <c r="N18" s="16">
        <f>IF(J18&lt;&gt;"",IF(J16&lt;&gt;"",0,1),IF(J16&lt;&gt;"",0,IF(R18&gt;R16,1,0)))</f>
        <v>0</v>
      </c>
      <c r="O18" s="15">
        <f>IF(OR(F16&gt;7,F18&gt;7,G16&gt;7,G18&gt;7),"Erreur dans la saisie des résultats",IF(OR((AND(F16=7,F18&lt;5)),(AND(G16=7,G18&lt;5)),(AND(H16=11,H18&lt;9))),"Erreur dans la saisie des résultats",IF(J18&lt;&gt;"",IF(J16&lt;&gt;"",0,2),IF(J16&lt;&gt;"",IF(AND(F18&gt;=6,F18&gt;F16),1,IF(AND(G18&gt;=6,G18&gt;G16),1,0)),IF(F18&gt;F16,IF(G18&gt;G16,IF(OR(H16&lt;&gt;"",H18&lt;&gt;""),"Erreur dans la saisie des résultats",2),IF(H18&gt;H16,IF(H18&lt;10,"Erreur dans la saisie des résultats",2),IF(H16&lt;10,"Erreur dans la saisie des résultats",1))),IF(G18&gt;G16,IF(H18&gt;H16,IF(H18&lt;10,"Erreur dans la saisie des résultats",2),IF(H16&lt;10,"Erreur dans la saisie des résultats",1)),IF(OR(H16&lt;&gt;"",H18&lt;&gt;""),"Erreur dans la saisie des résultats",0)))))))</f>
        <v>0</v>
      </c>
      <c r="P18" s="15">
        <f>IF(O18="Erreur dans la saisie des résultats","Erreur dans la saisie des résultats",IF(H18="",SUM(F18:H18),IF(H18&gt;H16,IF(H18&lt;10,"Erreur dans la saisie des résultats",SUM(F18:H18)),IF(H16&lt;10,"Erreur dans la saisie des résultats",SUM(F18:H18)))))</f>
        <v>0</v>
      </c>
      <c r="Q18" s="3">
        <f>IF(AND(J16&lt;&gt;"",J18&lt;&gt;""),0,IF(M18=1,0,IF(M16=1,1,N18)))</f>
        <v>0</v>
      </c>
      <c r="R18" s="17">
        <f>IF(AND(AND(F16&lt;6,F18&lt;6),OR(G16&lt;"",G18&lt;&gt;"")),"Erreur dans la saisie des résultats",IF(AND(J16="",J18="",G16&lt;6,G18&lt;6,F16&lt;&gt;"",F18&lt;&gt;""),"Erreur dans la saisie des résultats",IF(AND(J16&lt;&gt;"",J18&lt;&gt;""),0,IF(M18=1,IF(M16=1,0,IF(O18=2,0,O18)),IF(M16=1,2,O18)))))</f>
        <v>0</v>
      </c>
      <c r="S18" s="18">
        <f>IF(AND(J16&lt;&gt;"",J18&lt;&gt;""),0,IF(M18=1,IF(M16=1,0,IF(O18=2,0,P18)),IF(M16=1,IF(O18=2,P18,12),P18)))</f>
        <v>0</v>
      </c>
      <c r="AA18" s="43" t="s">
        <v>304</v>
      </c>
      <c r="AB18" s="43" t="s">
        <v>306</v>
      </c>
      <c r="AC18" s="40" t="s">
        <v>103</v>
      </c>
      <c r="AD18" s="40" t="s">
        <v>103</v>
      </c>
      <c r="AF18" s="44" t="s">
        <v>72</v>
      </c>
      <c r="AG18" s="44" t="s">
        <v>71</v>
      </c>
      <c r="AH18" s="44" t="s">
        <v>316</v>
      </c>
      <c r="AI18" s="28" t="s">
        <v>438</v>
      </c>
    </row>
    <row r="19" spans="1:39" ht="24" customHeight="1" x14ac:dyDescent="0.25">
      <c r="A19" s="70"/>
      <c r="B19" s="88"/>
      <c r="C19" s="14" t="str">
        <f>IF(D19="","",VLOOKUP(D19,'BD Licence 2019'!A$2:B$29,2))</f>
        <v/>
      </c>
      <c r="D19" s="29"/>
      <c r="E19" s="14" t="str">
        <f>IF(D19="","",VLOOKUP(D19,'BD Licence 2019'!A$2:D$29,4))</f>
        <v/>
      </c>
      <c r="F19" s="89"/>
      <c r="G19" s="89"/>
      <c r="H19" s="89"/>
      <c r="I19" s="30"/>
      <c r="J19" s="3"/>
      <c r="K19" s="31"/>
      <c r="L19" s="16" t="str">
        <f>IF(E19="","",IF(E19="NC",9,VALUE(RIGHT(E19,1))))</f>
        <v/>
      </c>
      <c r="M19" s="16"/>
      <c r="N19" s="16"/>
      <c r="O19" s="16"/>
      <c r="P19" s="16"/>
      <c r="Q19" s="20"/>
      <c r="R19" s="19"/>
      <c r="S19" s="19"/>
      <c r="AA19" s="44" t="s">
        <v>271</v>
      </c>
      <c r="AB19" s="44" t="s">
        <v>270</v>
      </c>
      <c r="AC19" s="44" t="s">
        <v>310</v>
      </c>
      <c r="AD19" s="28" t="s">
        <v>438</v>
      </c>
      <c r="AF19" s="45" t="s">
        <v>303</v>
      </c>
      <c r="AG19" s="45" t="s">
        <v>305</v>
      </c>
      <c r="AH19" s="18" t="s">
        <v>313</v>
      </c>
      <c r="AI19" s="46" t="s">
        <v>439</v>
      </c>
    </row>
    <row r="20" spans="1:39" x14ac:dyDescent="0.25">
      <c r="A20" s="79" t="s">
        <v>19</v>
      </c>
      <c r="B20" s="80"/>
      <c r="C20" s="80"/>
      <c r="D20" s="80"/>
      <c r="E20" s="80"/>
      <c r="F20" s="80"/>
      <c r="G20" s="80"/>
      <c r="H20" s="80"/>
      <c r="I20" s="80"/>
      <c r="J20" s="80"/>
      <c r="K20" s="81"/>
      <c r="L20" s="16"/>
      <c r="M20" s="12"/>
      <c r="N20" s="12"/>
      <c r="O20" s="12"/>
      <c r="P20" s="12"/>
      <c r="R20" s="19"/>
      <c r="S20" s="19"/>
      <c r="AA20" s="40" t="s">
        <v>314</v>
      </c>
      <c r="AB20" s="40" t="s">
        <v>315</v>
      </c>
      <c r="AC20" s="40" t="s">
        <v>103</v>
      </c>
      <c r="AD20" s="40" t="s">
        <v>103</v>
      </c>
      <c r="AF20" s="44" t="s">
        <v>135</v>
      </c>
      <c r="AG20" s="25" t="s">
        <v>134</v>
      </c>
      <c r="AH20" s="44" t="s">
        <v>321</v>
      </c>
      <c r="AI20" s="28" t="s">
        <v>437</v>
      </c>
    </row>
    <row r="21" spans="1:39" ht="24" customHeight="1" x14ac:dyDescent="0.25">
      <c r="A21" s="68">
        <v>1</v>
      </c>
      <c r="B21" s="74" t="s">
        <v>16</v>
      </c>
      <c r="C21" s="14" t="str">
        <f>IF(D21="","",VLOOKUP(D21,'BD Licence 2019'!A$2:B$29,2))</f>
        <v/>
      </c>
      <c r="D21" s="29"/>
      <c r="E21" s="14" t="str">
        <f>IF(D21="","",VLOOKUP(D21,'BD Licence 2019'!A$2:D$29,4))</f>
        <v/>
      </c>
      <c r="F21" s="59"/>
      <c r="G21" s="59"/>
      <c r="H21" s="59"/>
      <c r="I21" s="30"/>
      <c r="J21" s="13"/>
      <c r="K21" s="31"/>
      <c r="L21" s="16" t="str">
        <f>IF(E21="","",IF(E21="NC",9,VALUE(RIGHT(E21,1))))</f>
        <v/>
      </c>
      <c r="M21" s="16" t="str">
        <f>IF(OR(L21="",L22=""),"",IF(OR(L21&lt;7,L22&lt;7),1,IF(SUM(L21:L22)&lt;14,1,0)))</f>
        <v/>
      </c>
      <c r="N21" s="16">
        <f>IF(J21&lt;&gt;"",IF(J23&lt;&gt;"",0,1),IF(J23&lt;&gt;"",0,IF(R21&gt;R23,1,0)))</f>
        <v>0</v>
      </c>
      <c r="O21" s="15">
        <f>IF(OR(F21&gt;7,F23&gt;7,G21&gt;7,G23&gt;7),"Erreur dans la saisie des résultats",IF(OR((AND(F23=7,F21&lt;5)),(AND(G23=7,G21&lt;5)),(AND(H23=11,H21&lt;9))),"Erreur dans la saisie des résultats",IF(J21&lt;&gt;"",IF(J23&lt;&gt;"",0,2),IF(J23&lt;&gt;"",IF(AND(F21&gt;=6,F21&gt;F23),1,IF(AND(G21&gt;=6,G21&gt;G23),1,0)),IF(F21&gt;F23,IF(G21&gt;G23,IF(OR(H21&lt;&gt;"",H23&lt;&gt;""),"Erreur dans la saisie des résultats",2),IF(H21&gt;H23,IF(H21&lt;10,"Erreur dans la saisie des résultats",2),IF(H23&lt;10,"Erreur dans la saisie des résultats",1))),IF(G21&gt;G23,IF(H21&gt;H23,IF(H21&lt;10,"Erreur dans la saisie des résultats",2),IF(H23&lt;10,"Erreur dans la saisie des résultats",1)),IF(OR(H21&lt;&gt;"",H23&lt;&gt;""),"Erreur dans la saisie des résultats",0)))))))</f>
        <v>0</v>
      </c>
      <c r="P21" s="15">
        <f>IF(O21="Erreur dans la saisie des résultats","Erreur dans la saisie des résultats",IF(H21="",SUM(F21:H21),IF(H21&gt;H23,IF(H21&lt;10,"Erreur dans la saisie des résultats",SUM(F21:H21)),IF(H23&lt;10,"Erreur dans la saisie des résultats",SUM(F21:H21)))))</f>
        <v>0</v>
      </c>
      <c r="Q21" s="3">
        <f>IF(AND(J21&lt;&gt;"",J23&lt;&gt;""),0,IF(M21=1,0,IF(M23=1,1,N21)))</f>
        <v>0</v>
      </c>
      <c r="R21" s="17">
        <f>IF(AND(AND(F21&lt;6,F23&lt;6),OR(G21&lt;"",G23&lt;&gt;"")),"Erreur dans la saisie des résultats",IF(AND(J21="",J23="",G21&lt;6,G23&lt;6,F21&lt;&gt;"",F23&lt;&gt;""),"Erreur dans la saisie des résultats",IF(AND(J21&lt;&gt;"",J23&lt;&gt;""),0,IF(M21=1,IF(M23=1,0,IF(O21=2,0,O21)),IF(M23=1,2,O21)))))</f>
        <v>0</v>
      </c>
      <c r="S21" s="18">
        <f>IF(AND(J21&lt;&gt;"",J23&lt;&gt;""),0,IF(M21=1,IF(M23=1,0,IF(O21=2,0,P21)),IF(M23=1,IF(O21=2,P21,12),P21)))</f>
        <v>0</v>
      </c>
      <c r="AA21" s="40" t="s">
        <v>322</v>
      </c>
      <c r="AB21" s="40" t="s">
        <v>414</v>
      </c>
      <c r="AC21" s="40" t="s">
        <v>103</v>
      </c>
      <c r="AD21" s="40" t="s">
        <v>103</v>
      </c>
      <c r="AF21" s="43" t="s">
        <v>299</v>
      </c>
      <c r="AG21" s="43" t="s">
        <v>300</v>
      </c>
      <c r="AH21" s="40" t="s">
        <v>103</v>
      </c>
      <c r="AI21" s="40" t="s">
        <v>103</v>
      </c>
    </row>
    <row r="22" spans="1:39" ht="24" customHeight="1" x14ac:dyDescent="0.25">
      <c r="A22" s="69"/>
      <c r="B22" s="61"/>
      <c r="C22" s="14" t="str">
        <f>IF(D22="","",VLOOKUP(D22,'BD Licence 2019'!A$2:B$29,2))</f>
        <v/>
      </c>
      <c r="D22" s="29"/>
      <c r="E22" s="14" t="str">
        <f>IF(D22="","",VLOOKUP(D22,'BD Licence 2019'!A$2:D$29,4))</f>
        <v/>
      </c>
      <c r="F22" s="60"/>
      <c r="G22" s="60"/>
      <c r="H22" s="60"/>
      <c r="I22" s="30"/>
      <c r="J22" s="30"/>
      <c r="K22" s="31"/>
      <c r="L22" s="16" t="str">
        <f>IF(E22="","",IF(E22="NC",9,VALUE(RIGHT(E22,1))))</f>
        <v/>
      </c>
      <c r="M22" s="16"/>
      <c r="N22" s="16"/>
      <c r="O22" s="16"/>
      <c r="P22" s="16"/>
      <c r="R22" s="17"/>
      <c r="S22" s="18"/>
      <c r="AA22" s="44" t="s">
        <v>302</v>
      </c>
      <c r="AB22" s="44" t="s">
        <v>301</v>
      </c>
      <c r="AC22" s="44" t="s">
        <v>317</v>
      </c>
      <c r="AD22" s="28" t="s">
        <v>438</v>
      </c>
      <c r="AF22" s="44" t="s">
        <v>177</v>
      </c>
      <c r="AG22" s="44" t="s">
        <v>176</v>
      </c>
      <c r="AH22" s="44" t="s">
        <v>318</v>
      </c>
      <c r="AI22" s="28" t="s">
        <v>438</v>
      </c>
    </row>
    <row r="23" spans="1:39" ht="24" customHeight="1" x14ac:dyDescent="0.25">
      <c r="A23" s="69"/>
      <c r="B23" s="61" t="s">
        <v>17</v>
      </c>
      <c r="C23" s="14" t="str">
        <f>IF(D23="","",VLOOKUP(D23,'BD Licence 2019'!A$2:B$29,2))</f>
        <v/>
      </c>
      <c r="D23" s="29"/>
      <c r="E23" s="14" t="str">
        <f>IF(D23="","",VLOOKUP(D23,'BD Licence 2019'!A$2:D$29,4))</f>
        <v/>
      </c>
      <c r="F23" s="66"/>
      <c r="G23" s="66"/>
      <c r="H23" s="63"/>
      <c r="I23" s="30"/>
      <c r="J23" s="13"/>
      <c r="K23" s="31"/>
      <c r="L23" s="16" t="str">
        <f>IF(E23="","",IF(E23="NC",9,VALUE(RIGHT(E23,1))))</f>
        <v/>
      </c>
      <c r="M23" s="16" t="str">
        <f>IF(OR(L23="",L24=""),"",IF(OR(L23&lt;7,L24&lt;7),1,IF(SUM(L23:L24)&lt;14,1,0)))</f>
        <v/>
      </c>
      <c r="N23" s="16">
        <f>IF(J23&lt;&gt;"",IF(J21&lt;&gt;"",0,1),IF(J21&lt;&gt;"",0,IF(R23&gt;R21,1,0)))</f>
        <v>0</v>
      </c>
      <c r="O23" s="15">
        <f>IF(OR(F21&gt;7,F23&gt;7,G21&gt;7,G23&gt;7),"Erreur dans la saisie des résultats",IF(OR((AND(F21=7,F23&lt;5)),(AND(G21=7,G23&lt;5)),(AND(H21=11,H23&lt;9))),"Erreur dans la saisie des résultats",IF(J23&lt;&gt;"",IF(J21&lt;&gt;"",0,2),IF(J21&lt;&gt;"",IF(AND(F23&gt;=6,F23&gt;F21),1,IF(AND(G23&gt;=6,G23&gt;G21),1,0)),IF(F23&gt;F21,IF(G23&gt;G21,IF(OR(H21&lt;&gt;"",H23&lt;&gt;""),"Erreur dans la saisie des résultats",2),IF(H23&gt;H21,IF(H23&lt;10,"Erreur dans la saisie des résultats",2),IF(H21&lt;10,"Erreur dans la saisie des résultats",1))),IF(G23&gt;G21,IF(H23&gt;H21,IF(H23&lt;10,"Erreur dans la saisie des résultats",2),IF(H21&lt;10,"Erreur dans la saisie des résultats",1)),IF(OR(H21&lt;&gt;"",H23&lt;&gt;""),"Erreur dans la saisie des résultats",0)))))))</f>
        <v>0</v>
      </c>
      <c r="P23" s="15">
        <f>IF(O23="Erreur dans la saisie des résultats","Erreur dans la saisie des résultats",IF(H23="",SUM(F23:H23),IF(H23&gt;H21,IF(H23&lt;10,"Erreur dans la saisie des résultats",SUM(F23:H23)),IF(H21&lt;10,"Erreur dans la saisie des résultats",SUM(F23:H23)))))</f>
        <v>0</v>
      </c>
      <c r="Q23" s="3">
        <f>IF(AND(J21&lt;&gt;"",J23&lt;&gt;""),0,IF(M23=1,0,IF(M21=1,1,N23)))</f>
        <v>0</v>
      </c>
      <c r="R23" s="17">
        <f>IF(AND(AND(F21&lt;6,F23&lt;6),OR(G21&lt;"",G23&lt;&gt;"")),"Erreur dans la saisie des résultats",IF(AND(J21="",J23="",G21&lt;6,G23&lt;6,F21&lt;&gt;"",F23&lt;&gt;""),"Erreur dans la saisie des résultats",IF(AND(J21&lt;&gt;"",J23&lt;&gt;""),0,IF(M23=1,IF(M21=1,0,IF(O23=2,0,O23)),IF(M21=1,2,O23)))))</f>
        <v>0</v>
      </c>
      <c r="S23" s="18">
        <f>IF(AND(J21&lt;&gt;"",J23&lt;&gt;""),0,IF(M23=1,IF(M21=1,0,IF(O23=2,0,P23)),IF(M21=1,IF(O23=2,P23,12),P23)))</f>
        <v>0</v>
      </c>
      <c r="AA23" s="44" t="s">
        <v>100</v>
      </c>
      <c r="AB23" s="44" t="s">
        <v>91</v>
      </c>
      <c r="AC23" s="44" t="s">
        <v>309</v>
      </c>
      <c r="AD23" s="28" t="s">
        <v>439</v>
      </c>
      <c r="AF23" s="44" t="s">
        <v>273</v>
      </c>
      <c r="AG23" s="44" t="s">
        <v>272</v>
      </c>
      <c r="AH23" s="44" t="s">
        <v>424</v>
      </c>
      <c r="AI23" s="28" t="str">
        <f t="shared" ref="AI23" si="2">LEFT(AH23,2)</f>
        <v>R8</v>
      </c>
    </row>
    <row r="24" spans="1:39" ht="24" customHeight="1" x14ac:dyDescent="0.25">
      <c r="A24" s="70"/>
      <c r="B24" s="61"/>
      <c r="C24" s="14" t="str">
        <f>IF(D24="","",VLOOKUP(D24,'BD Licence 2019'!A$2:B$29,2))</f>
        <v/>
      </c>
      <c r="D24" s="29"/>
      <c r="E24" s="14" t="str">
        <f>IF(D24="","",VLOOKUP(D24,'BD Licence 2019'!A$2:D$29,4))</f>
        <v/>
      </c>
      <c r="F24" s="67"/>
      <c r="G24" s="67"/>
      <c r="H24" s="64"/>
      <c r="I24" s="30"/>
      <c r="J24" s="3"/>
      <c r="K24" s="31"/>
      <c r="L24" s="16" t="str">
        <f>IF(E24="","",IF(E24="NC",9,VALUE(RIGHT(E24,1))))</f>
        <v/>
      </c>
      <c r="M24" s="16"/>
      <c r="N24" s="16"/>
      <c r="O24" s="16"/>
      <c r="P24" s="16"/>
      <c r="Q24" s="20"/>
      <c r="R24" s="19"/>
      <c r="S24" s="19"/>
      <c r="AF24" s="43" t="s">
        <v>143</v>
      </c>
      <c r="AG24" s="43" t="s">
        <v>142</v>
      </c>
      <c r="AH24" s="40" t="s">
        <v>103</v>
      </c>
      <c r="AI24" s="40" t="s">
        <v>103</v>
      </c>
    </row>
    <row r="25" spans="1:39" x14ac:dyDescent="0.25">
      <c r="A25" s="84" t="s">
        <v>20</v>
      </c>
      <c r="B25" s="90"/>
      <c r="C25" s="90"/>
      <c r="D25" s="90"/>
      <c r="E25" s="90"/>
      <c r="F25" s="90"/>
      <c r="G25" s="90"/>
      <c r="H25" s="90"/>
      <c r="I25" s="90"/>
      <c r="J25" s="90"/>
      <c r="K25" s="91"/>
      <c r="L25" s="16" t="str">
        <f>IF(E25="","",VALUE(RIGHT(E25,1)))</f>
        <v/>
      </c>
      <c r="M25" s="12"/>
      <c r="N25" s="12"/>
      <c r="O25" s="12"/>
      <c r="P25" s="12"/>
      <c r="Q25" s="20"/>
      <c r="R25" s="19"/>
      <c r="S25" s="19"/>
      <c r="AF25" s="40" t="s">
        <v>147</v>
      </c>
      <c r="AG25" s="40" t="s">
        <v>146</v>
      </c>
      <c r="AH25" s="40" t="s">
        <v>103</v>
      </c>
      <c r="AI25" s="40" t="s">
        <v>103</v>
      </c>
      <c r="AM25" s="38"/>
    </row>
    <row r="26" spans="1:39" ht="24" customHeight="1" x14ac:dyDescent="0.25">
      <c r="A26" s="68">
        <v>1</v>
      </c>
      <c r="B26" s="61" t="s">
        <v>16</v>
      </c>
      <c r="C26" s="14" t="str">
        <f>IF(D26="","",VLOOKUP(D26,'BD Licence 2019'!A$2:B$29,2))</f>
        <v/>
      </c>
      <c r="D26" s="29"/>
      <c r="E26" s="14" t="str">
        <f>IF(D26="","",VLOOKUP(D26,'BD Licence 2019'!A$2:D$29,4))</f>
        <v/>
      </c>
      <c r="F26" s="59"/>
      <c r="G26" s="59"/>
      <c r="H26" s="59"/>
      <c r="I26" s="30"/>
      <c r="J26" s="13"/>
      <c r="K26" s="31"/>
      <c r="L26" s="16" t="str">
        <f t="shared" ref="L26:L33" si="3">IF(E26="","",IF(E26="NC",9,VALUE(RIGHT(E26,1))))</f>
        <v/>
      </c>
      <c r="M26" s="16" t="str">
        <f>IF(OR(L26="",L27=""),"",IF(OR(L26&lt;6,L27&lt;6),1,IF(SUM(L26:L27)&lt;13,1,0)))</f>
        <v/>
      </c>
      <c r="N26" s="16">
        <f>IF(J26&lt;&gt;"",IF(J28&lt;&gt;"",0,1),IF(J28&lt;&gt;"",0,IF(R26&gt;R28,1,0)))</f>
        <v>0</v>
      </c>
      <c r="O26" s="15">
        <f>IF(OR(F26&gt;7,F28&gt;7,G26&gt;7,G28&gt;7),"Erreur dans la saisie des résultats",IF(OR((AND(F28=7,F26&lt;5)),(AND(G28=7,G26&lt;5)),(AND(H28=11,H26&lt;9))),"Erreur dans la saisie des résultats",IF(J26&lt;&gt;"",IF(J28&lt;&gt;"",0,2),IF(J28&lt;&gt;"",IF(AND(F26&gt;=6,F26&gt;F28),1,IF(AND(G26&gt;=6,G26&gt;G28),1,0)),IF(F26&gt;F28,IF(G26&gt;G28,IF(OR(H26&lt;&gt;"",H28&lt;&gt;""),"Erreur dans la saisie des résultats",2),IF(H26&gt;H28,IF(H26&lt;10,"Erreur dans la saisie des résultats",2),IF(H28&lt;10,"Erreur dans la saisie des résultats",1))),IF(G26&gt;G28,IF(H26&gt;H28,IF(H26&lt;10,"Erreur dans la saisie des résultats",2),IF(H28&lt;10,"Erreur dans la saisie des résultats",1)),IF(OR(H26&lt;&gt;"",H28&lt;&gt;""),"Erreur dans la saisie des résultats",0)))))))</f>
        <v>0</v>
      </c>
      <c r="P26" s="15">
        <f>IF(O26="Erreur dans la saisie des résultats","Erreur dans la saisie des résultats",IF(H26="",SUM(F26:H26),IF(H26&gt;H28,IF(H26&lt;10,"Erreur dans la saisie des résultats",SUM(F26:H26)),IF(H28&lt;10,"Erreur dans la saisie des résultats",SUM(F26:H26)))))</f>
        <v>0</v>
      </c>
      <c r="Q26" s="3">
        <f>IF(AND(J26&lt;&gt;"",J28&lt;&gt;""),0,IF(M26=1,0,IF(M28=1,1,N26)))</f>
        <v>0</v>
      </c>
      <c r="R26" s="17">
        <f>IF(AND(AND(F26&lt;6,F28&lt;6),OR(G26&lt;"",G28&lt;&gt;"")),"Erreur dans la saisie des résultats",IF(AND(J26="",J28="",G26&lt;6,G28&lt;6,F26&lt;&gt;"",F28&lt;&gt;""),"Erreur dans la saisie des résultats",IF(AND(J26&lt;&gt;"",J28&lt;&gt;""),0,IF(M26=1,IF(M28=1,0,IF(O26=2,0,O26)),IF(M28=1,2,O26)))))</f>
        <v>0</v>
      </c>
      <c r="S26" s="18">
        <f>IF(AND(J26&lt;&gt;"",J28&lt;&gt;""),0,IF(M26=1,IF(M28=1,0,IF(O26=2,0,P26)),IF(M28=1,IF(O26=2,P26,12),P26)))</f>
        <v>0</v>
      </c>
    </row>
    <row r="27" spans="1:39" ht="24" customHeight="1" x14ac:dyDescent="0.25">
      <c r="A27" s="69"/>
      <c r="B27" s="61"/>
      <c r="C27" s="14" t="str">
        <f>IF(D27="","",VLOOKUP(D27,'BD Licence 2019'!A$2:B$29,2))</f>
        <v/>
      </c>
      <c r="D27" s="29"/>
      <c r="E27" s="14" t="str">
        <f>IF(D27="","",VLOOKUP(D27,'BD Licence 2019'!A$2:D$29,4))</f>
        <v/>
      </c>
      <c r="F27" s="60"/>
      <c r="G27" s="60"/>
      <c r="H27" s="60"/>
      <c r="I27" s="30"/>
      <c r="J27" s="30"/>
      <c r="K27" s="31"/>
      <c r="L27" s="16" t="str">
        <f t="shared" si="3"/>
        <v/>
      </c>
      <c r="M27" s="16"/>
      <c r="N27" s="16"/>
      <c r="O27" s="16"/>
      <c r="P27" s="16"/>
      <c r="R27" s="17"/>
      <c r="S27" s="18"/>
    </row>
    <row r="28" spans="1:39" ht="24" customHeight="1" x14ac:dyDescent="0.25">
      <c r="A28" s="69"/>
      <c r="B28" s="61" t="s">
        <v>17</v>
      </c>
      <c r="C28" s="14" t="str">
        <f>IF(D28="","",VLOOKUP(D28,'BD Licence 2019'!A$2:B$29,2))</f>
        <v/>
      </c>
      <c r="D28" s="29"/>
      <c r="E28" s="14" t="str">
        <f>IF(D28="","",VLOOKUP(D28,'BD Licence 2019'!A$2:D$29,4))</f>
        <v/>
      </c>
      <c r="F28" s="66"/>
      <c r="G28" s="66"/>
      <c r="H28" s="63"/>
      <c r="I28" s="30"/>
      <c r="J28" s="13"/>
      <c r="K28" s="31"/>
      <c r="L28" s="16" t="str">
        <f t="shared" si="3"/>
        <v/>
      </c>
      <c r="M28" s="16" t="str">
        <f>IF(OR(L28="",L29=""),"",IF(OR(L28&lt;6,L29&lt;6),1,IF(SUM(L28:L29)&lt;13,1,0)))</f>
        <v/>
      </c>
      <c r="N28" s="16">
        <f>IF(J28&lt;&gt;"",IF(J26&lt;&gt;"",0,1),IF(J26&lt;&gt;"",0,IF(R28&gt;R26,1,0)))</f>
        <v>0</v>
      </c>
      <c r="O28" s="15">
        <f>IF(OR(F26&gt;7,F28&gt;7,G26&gt;7,G28&gt;7),"Erreur dans la saisie des résultats",IF(OR((AND(F26=7,F28&lt;5)),(AND(G26=7,G28&lt;5)),(AND(H26=11,H28&lt;9))),"Erreur dans la saisie des résultats",IF(J28&lt;&gt;"",IF(J26&lt;&gt;"",0,2),IF(J26&lt;&gt;"",IF(AND(F28&gt;=6,F28&gt;F26),1,IF(AND(G28&gt;=6,G28&gt;G26),1,0)),IF(F28&gt;F26,IF(G28&gt;G26,IF(OR(H26&lt;&gt;"",H28&lt;&gt;""),"Erreur dans la saisie des résultats",2),IF(H28&gt;H26,IF(H28&lt;10,"Erreur dans la saisie des résultats",2),IF(H26&lt;10,"Erreur dans la saisie des résultats",1))),IF(G28&gt;G26,IF(H28&gt;H26,IF(H28&lt;10,"Erreur dans la saisie des résultats",2),IF(H26&lt;10,"Erreur dans la saisie des résultats",1)),IF(OR(H26&lt;&gt;"",H28&lt;&gt;""),"Erreur dans la saisie des résultats",0)))))))</f>
        <v>0</v>
      </c>
      <c r="P28" s="15">
        <f>IF(O28="Erreur dans la saisie des résultats","Erreur dans la saisie des résultats",IF(H28="",SUM(F28:H28),IF(H28&gt;H26,IF(H28&lt;10,"Erreur dans la saisie des résultats",SUM(F28:H28)),IF(H26&lt;10,"Erreur dans la saisie des résultats",SUM(F28:H28)))))</f>
        <v>0</v>
      </c>
      <c r="Q28" s="3">
        <f>IF(AND(J26&lt;&gt;"",J28&lt;&gt;""),0,IF(M28=1,0,IF(M26=1,1,N28)))</f>
        <v>0</v>
      </c>
      <c r="R28" s="17">
        <f>IF(AND(AND(F26&lt;6,F28&lt;6),OR(G26&lt;"",G28&lt;&gt;"")),"Erreur dans la saisie des résultats",IF(AND(J26="",J28="",G26&lt;6,G28&lt;6,F26&lt;&gt;"",F28&lt;&gt;""),"Erreur dans la saisie des résultats",IF(AND(J26&lt;&gt;"",J28&lt;&gt;""),0,IF(M28=1,IF(M26=1,0,IF(O28=2,0,O28)),IF(M26=1,2,O28)))))</f>
        <v>0</v>
      </c>
      <c r="S28" s="18">
        <f>IF(AND(J26&lt;&gt;"",J28&lt;&gt;""),0,IF(M28=1,IF(M26=1,0,IF(O28=2,0,P28)),IF(M26=1,IF(O28=2,P28,12),P28)))</f>
        <v>0</v>
      </c>
    </row>
    <row r="29" spans="1:39" ht="24" customHeight="1" x14ac:dyDescent="0.25">
      <c r="A29" s="70"/>
      <c r="B29" s="61"/>
      <c r="C29" s="14" t="str">
        <f>IF(D29="","",VLOOKUP(D29,'BD Licence 2019'!A$2:B$29,2))</f>
        <v/>
      </c>
      <c r="D29" s="29"/>
      <c r="E29" s="14" t="str">
        <f>IF(D29="","",VLOOKUP(D29,'BD Licence 2019'!A$2:D$29,4))</f>
        <v/>
      </c>
      <c r="F29" s="67"/>
      <c r="G29" s="67"/>
      <c r="H29" s="64"/>
      <c r="I29" s="30"/>
      <c r="J29" s="8"/>
      <c r="K29" s="31"/>
      <c r="L29" s="16" t="str">
        <f t="shared" si="3"/>
        <v/>
      </c>
      <c r="M29" s="16"/>
      <c r="N29" s="16"/>
      <c r="O29" s="16"/>
      <c r="P29" s="16"/>
      <c r="Q29" s="20"/>
      <c r="R29" s="19"/>
      <c r="S29" s="19"/>
    </row>
    <row r="30" spans="1:39" ht="24" customHeight="1" x14ac:dyDescent="0.25">
      <c r="A30" s="68">
        <v>2</v>
      </c>
      <c r="B30" s="61" t="s">
        <v>16</v>
      </c>
      <c r="C30" s="14" t="str">
        <f>IF(D30="","",VLOOKUP(D30,'BD Licence 2019'!A$2:B$29,2))</f>
        <v/>
      </c>
      <c r="D30" s="29"/>
      <c r="E30" s="14" t="str">
        <f>IF(D30="","",VLOOKUP(D30,'BD Licence 2019'!A$2:D$29,4))</f>
        <v/>
      </c>
      <c r="F30" s="59"/>
      <c r="G30" s="59"/>
      <c r="H30" s="59"/>
      <c r="I30" s="30"/>
      <c r="J30" s="13"/>
      <c r="K30" s="31"/>
      <c r="L30" s="16" t="str">
        <f t="shared" si="3"/>
        <v/>
      </c>
      <c r="M30" s="16" t="str">
        <f>IF(OR(L30="",L31=""),"",IF(OR(L30&lt;6,L31&lt;6),1,IF(SUM(L30:L31)&lt;13,1,0)))</f>
        <v/>
      </c>
      <c r="N30" s="16">
        <f>IF(J30&lt;&gt;"",IF(J32&lt;&gt;"",0,1),IF(J32&lt;&gt;"",0,IF(R30&gt;R32,1,0)))</f>
        <v>0</v>
      </c>
      <c r="O30" s="15">
        <f>IF(OR(F30&gt;7,F32&gt;7,G30&gt;7,G32&gt;7),"Erreur dans la saisie des résultats",IF(OR((AND(F32=7,F30&lt;5)),(AND(G32=7,G30&lt;5)),(AND(H32=11,H30&lt;9))),"Erreur dans la saisie des résultats",IF(J30&lt;&gt;"",IF(J32&lt;&gt;"",0,2),IF(J32&lt;&gt;"",IF(AND(F30&gt;=6,F30&gt;F32),1,IF(AND(G30&gt;=6,G30&gt;G32),1,0)),IF(F30&gt;F32,IF(G30&gt;G32,IF(OR(H30&lt;&gt;"",H32&lt;&gt;""),"Erreur dans la saisie des résultats",2),IF(H30&gt;H32,IF(H30&lt;10,"Erreur dans la saisie des résultats",2),IF(H32&lt;10,"Erreur dans la saisie des résultats",1))),IF(G30&gt;G32,IF(H30&gt;H32,IF(H30&lt;10,"Erreur dans la saisie des résultats",2),IF(H32&lt;10,"Erreur dans la saisie des résultats",1)),IF(OR(H30&lt;&gt;"",H32&lt;&gt;""),"Erreur dans la saisie des résultats",0)))))))</f>
        <v>0</v>
      </c>
      <c r="P30" s="15">
        <f>IF(O30="Erreur dans la saisie des résultats","Erreur dans la saisie des résultats",IF(H30="",SUM(F30:H30),IF(H30&gt;H32,IF(H30&lt;10,"Erreur dans la saisie des résultats",SUM(F30:H30)),IF(H32&lt;10,"Erreur dans la saisie des résultats",SUM(F30:H30)))))</f>
        <v>0</v>
      </c>
      <c r="Q30" s="3">
        <f>IF(AND(J30&lt;&gt;"",J32&lt;&gt;""),0,IF(M30=1,0,IF(M32=1,1,N30)))</f>
        <v>0</v>
      </c>
      <c r="R30" s="17">
        <f>IF(AND(AND(F30&lt;6,F32&lt;6),OR(G30&lt;"",G32&lt;&gt;"")),"Erreur dans la saisie des résultats",IF(AND(J30="",J32="",G30&lt;6,G32&lt;6,F30&lt;&gt;"",F32&lt;&gt;""),"Erreur dans la saisie des résultats",IF(AND(J30&lt;&gt;"",J32&lt;&gt;""),0,IF(M30=1,IF(M32=1,0,IF(O30=2,0,O30)),IF(M32=1,2,O30)))))</f>
        <v>0</v>
      </c>
      <c r="S30" s="18">
        <f>IF(AND(J30&lt;&gt;"",J32&lt;&gt;""),0,IF(M30=1,IF(M32=1,0,IF(O30=2,0,P30)),IF(M32=1,IF(O30=2,P30,12),P30)))</f>
        <v>0</v>
      </c>
    </row>
    <row r="31" spans="1:39" ht="24" customHeight="1" x14ac:dyDescent="0.25">
      <c r="A31" s="69"/>
      <c r="B31" s="61"/>
      <c r="C31" s="14" t="str">
        <f>IF(D31="","",VLOOKUP(D31,'BD Licence 2019'!A$2:B$29,2))</f>
        <v/>
      </c>
      <c r="D31" s="29"/>
      <c r="E31" s="14" t="str">
        <f>IF(D31="","",VLOOKUP(D31,'BD Licence 2019'!A$2:D$29,4))</f>
        <v/>
      </c>
      <c r="F31" s="60"/>
      <c r="G31" s="60"/>
      <c r="H31" s="60"/>
      <c r="I31" s="30"/>
      <c r="J31" s="30"/>
      <c r="K31" s="31"/>
      <c r="L31" s="16" t="str">
        <f t="shared" si="3"/>
        <v/>
      </c>
      <c r="M31" s="16"/>
      <c r="N31" s="16"/>
      <c r="O31" s="16"/>
      <c r="P31" s="16"/>
      <c r="R31" s="17"/>
      <c r="S31" s="18"/>
    </row>
    <row r="32" spans="1:39" ht="24" customHeight="1" x14ac:dyDescent="0.25">
      <c r="A32" s="69"/>
      <c r="B32" s="61" t="s">
        <v>17</v>
      </c>
      <c r="C32" s="14" t="str">
        <f>IF(D32="","",VLOOKUP(D32,'BD Licence 2019'!A$2:B$29,2))</f>
        <v/>
      </c>
      <c r="D32" s="29"/>
      <c r="E32" s="14" t="str">
        <f>IF(D32="","",VLOOKUP(D32,'BD Licence 2019'!A$2:D$29,4))</f>
        <v/>
      </c>
      <c r="F32" s="66"/>
      <c r="G32" s="66"/>
      <c r="H32" s="63"/>
      <c r="I32" s="30"/>
      <c r="J32" s="13"/>
      <c r="K32" s="31"/>
      <c r="L32" s="16" t="str">
        <f t="shared" si="3"/>
        <v/>
      </c>
      <c r="M32" s="16" t="str">
        <f>IF(OR(L32="",L33=""),"",IF(OR(L32&lt;6,L33&lt;6),1,IF(SUM(L32:L33)&lt;13,1,0)))</f>
        <v/>
      </c>
      <c r="N32" s="16">
        <f>IF(J32&lt;&gt;"",IF(J30&lt;&gt;"",0,1),IF(J30&lt;&gt;"",0,IF(R32&gt;R30,1,0)))</f>
        <v>0</v>
      </c>
      <c r="O32" s="15">
        <f>IF(OR(F30&gt;7,F32&gt;7,G30&gt;7,G32&gt;7),"Erreur dans la saisie des résultats",IF(OR((AND(F30=7,F32&lt;5)),(AND(G30=7,G32&lt;5)),(AND(H30=11,H32&lt;9))),"Erreur dans la saisie des résultats",IF(J32&lt;&gt;"",IF(J30&lt;&gt;"",0,2),IF(J30&lt;&gt;"",IF(AND(F32&gt;=6,F32&gt;F30),1,IF(AND(G32&gt;=6,G32&gt;G30),1,0)),IF(F32&gt;F30,IF(G32&gt;G30,IF(OR(H30&lt;&gt;"",H32&lt;&gt;""),"Erreur dans la saisie des résultats",2),IF(H32&gt;H30,IF(H32&lt;10,"Erreur dans la saisie des résultats",2),IF(H30&lt;10,"Erreur dans la saisie des résultats",1))),IF(G32&gt;G30,IF(H32&gt;H30,IF(H32&lt;10,"Erreur dans la saisie des résultats",2),IF(H30&lt;10,"Erreur dans la saisie des résultats",1)),IF(OR(H30&lt;&gt;"",H32&lt;&gt;""),"Erreur dans la saisie des résultats",0)))))))</f>
        <v>0</v>
      </c>
      <c r="P32" s="15">
        <f>IF(O32="Erreur dans la saisie des résultats","Erreur dans la saisie des résultats",IF(H32="",SUM(F32:H32),IF(H32&gt;H30,IF(H32&lt;10,"Erreur dans la saisie des résultats",SUM(F32:H32)),IF(H30&lt;10,"Erreur dans la saisie des résultats",SUM(F32:H32)))))</f>
        <v>0</v>
      </c>
      <c r="Q32" s="3">
        <f>IF(AND(J30&lt;&gt;"",J32&lt;&gt;""),0,IF(M32=1,0,IF(M30=1,1,N32)))</f>
        <v>0</v>
      </c>
      <c r="R32" s="17">
        <f>IF(AND(AND(F30&lt;6,F32&lt;6),OR(G30&lt;"",G32&lt;&gt;"")),"Erreur dans la saisie des résultats",IF(AND(J30="",J32="",G30&lt;6,G32&lt;6,F30&lt;&gt;"",F32&lt;&gt;""),"Erreur dans la saisie des résultats",IF(AND(J30&lt;&gt;"",J32&lt;&gt;""),0,IF(M32=1,IF(M30=1,0,IF(O32=2,0,O32)),IF(M30=1,2,O32)))))</f>
        <v>0</v>
      </c>
      <c r="S32" s="18">
        <f>IF(AND(J30&lt;&gt;"",J32&lt;&gt;""),0,IF(M32=1,IF(M30=1,0,IF(O32=2,0,P32)),IF(M30=1,IF(O32=2,P32,12),P32)))</f>
        <v>0</v>
      </c>
    </row>
    <row r="33" spans="1:17" ht="24" customHeight="1" x14ac:dyDescent="0.25">
      <c r="A33" s="70"/>
      <c r="B33" s="62"/>
      <c r="C33" s="14" t="str">
        <f>IF(D33="","",VLOOKUP(D33,'BD Licence 2019'!A$2:B$29,2))</f>
        <v/>
      </c>
      <c r="D33" s="29"/>
      <c r="E33" s="14" t="str">
        <f>IF(D33="","",VLOOKUP(D33,'BD Licence 2019'!A$2:D$29,4))</f>
        <v/>
      </c>
      <c r="F33" s="67"/>
      <c r="G33" s="67"/>
      <c r="H33" s="64"/>
      <c r="I33" s="32"/>
      <c r="J33" s="21"/>
      <c r="K33" s="33"/>
      <c r="L33" s="16" t="str">
        <f t="shared" si="3"/>
        <v/>
      </c>
      <c r="M33" s="16"/>
      <c r="N33" s="16"/>
      <c r="O33" s="16"/>
      <c r="P33" s="16"/>
      <c r="Q33" s="20"/>
    </row>
    <row r="34" spans="1:17" x14ac:dyDescent="0.25">
      <c r="A34" s="57" t="s">
        <v>21</v>
      </c>
      <c r="B34" s="58"/>
      <c r="C34" s="58"/>
      <c r="D34" s="71"/>
      <c r="E34" s="57" t="s">
        <v>22</v>
      </c>
      <c r="F34" s="58"/>
      <c r="G34" s="58"/>
      <c r="H34" s="58"/>
      <c r="I34" s="58"/>
      <c r="J34" s="58"/>
      <c r="K34" s="58"/>
      <c r="L34" s="22"/>
      <c r="M34" s="22"/>
      <c r="N34" s="22"/>
      <c r="O34" s="22"/>
      <c r="P34" s="22"/>
    </row>
    <row r="35" spans="1:17" ht="24" customHeight="1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23"/>
      <c r="M35" s="23"/>
      <c r="N35" s="23"/>
      <c r="O35" s="23"/>
      <c r="P35" s="23"/>
    </row>
    <row r="37" spans="1:17" x14ac:dyDescent="0.25">
      <c r="A37" s="24" t="s">
        <v>24</v>
      </c>
    </row>
  </sheetData>
  <sheetProtection algorithmName="SHA-512" hashValue="3+vli6FfH58Tbqonx08YwCbMDsEbYPDrATuoEdlrIyIdecjys5XMMSTUEeqHNdVF1O7zNTxk0fJKSjbxO3aoJA==" saltValue="ygs+JxwFs4PM6pwNXHf8oA==" spinCount="100000" sheet="1" objects="1" scenarios="1"/>
  <sortState ref="AF11:AI23">
    <sortCondition ref="AF11:AF23"/>
  </sortState>
  <mergeCells count="48">
    <mergeCell ref="I14:K14"/>
    <mergeCell ref="A15:K15"/>
    <mergeCell ref="H26:H27"/>
    <mergeCell ref="B18:B19"/>
    <mergeCell ref="F18:F19"/>
    <mergeCell ref="G18:G19"/>
    <mergeCell ref="H18:H19"/>
    <mergeCell ref="H21:H22"/>
    <mergeCell ref="B23:B24"/>
    <mergeCell ref="F23:F24"/>
    <mergeCell ref="A25:K25"/>
    <mergeCell ref="D10:E10"/>
    <mergeCell ref="G23:G24"/>
    <mergeCell ref="H23:H24"/>
    <mergeCell ref="A16:A19"/>
    <mergeCell ref="B16:B17"/>
    <mergeCell ref="F16:F17"/>
    <mergeCell ref="G16:G17"/>
    <mergeCell ref="H16:H17"/>
    <mergeCell ref="A11:A12"/>
    <mergeCell ref="D11:E11"/>
    <mergeCell ref="D12:E12"/>
    <mergeCell ref="A20:K20"/>
    <mergeCell ref="A21:A24"/>
    <mergeCell ref="B21:B22"/>
    <mergeCell ref="F21:F22"/>
    <mergeCell ref="G21:G22"/>
    <mergeCell ref="A35:D35"/>
    <mergeCell ref="E35:K35"/>
    <mergeCell ref="B28:B29"/>
    <mergeCell ref="F28:F29"/>
    <mergeCell ref="G28:G29"/>
    <mergeCell ref="H28:H29"/>
    <mergeCell ref="A30:A33"/>
    <mergeCell ref="B30:B31"/>
    <mergeCell ref="F30:F31"/>
    <mergeCell ref="A26:A29"/>
    <mergeCell ref="B26:B27"/>
    <mergeCell ref="F26:F27"/>
    <mergeCell ref="G26:G27"/>
    <mergeCell ref="F32:F33"/>
    <mergeCell ref="G32:G33"/>
    <mergeCell ref="A34:D34"/>
    <mergeCell ref="E34:K34"/>
    <mergeCell ref="G30:G31"/>
    <mergeCell ref="H30:H31"/>
    <mergeCell ref="B32:B33"/>
    <mergeCell ref="H32:H33"/>
  </mergeCells>
  <dataValidations count="4">
    <dataValidation type="list" allowBlank="1" showInputMessage="1" showErrorMessage="1" sqref="J16 J18 J21 J23 J26 J28 J30 J32">
      <formula1>$Y$10:$Y$11</formula1>
    </dataValidation>
    <dataValidation type="list" allowBlank="1" showInputMessage="1" showErrorMessage="1" sqref="D11:E12">
      <formula1>$V$11:$V$15</formula1>
    </dataValidation>
    <dataValidation type="list" allowBlank="1" showInputMessage="1" showErrorMessage="1" sqref="D16:D19 D26 D28 D30 D32">
      <formula1>$AF$11:$AF$25</formula1>
    </dataValidation>
    <dataValidation type="list" allowBlank="1" showInputMessage="1" showErrorMessage="1" sqref="D21:D24 D33 D31 D29 D27">
      <formula1>$AA$11:$AA$23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2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workbookViewId="0">
      <selection activeCell="A5" sqref="A5:D5"/>
    </sheetView>
  </sheetViews>
  <sheetFormatPr baseColWidth="10" defaultRowHeight="15" x14ac:dyDescent="0.25"/>
  <cols>
    <col min="1" max="1" width="21.42578125" bestFit="1" customWidth="1"/>
    <col min="2" max="2" width="15.7109375" bestFit="1" customWidth="1"/>
    <col min="3" max="3" width="10" bestFit="1" customWidth="1"/>
    <col min="4" max="4" width="8.28515625" bestFit="1" customWidth="1"/>
    <col min="5" max="5" width="9" bestFit="1" customWidth="1"/>
    <col min="6" max="6" width="5.85546875" bestFit="1" customWidth="1"/>
    <col min="7" max="7" width="5.7109375" bestFit="1" customWidth="1"/>
    <col min="8" max="8" width="11.5703125" bestFit="1" customWidth="1"/>
    <col min="9" max="9" width="10.28515625" hidden="1" customWidth="1"/>
    <col min="10" max="11" width="10.85546875" hidden="1" customWidth="1"/>
  </cols>
  <sheetData>
    <row r="1" spans="1:11" ht="26.25" x14ac:dyDescent="0.25">
      <c r="A1" s="35" t="s">
        <v>25</v>
      </c>
      <c r="B1" s="35" t="s">
        <v>11</v>
      </c>
      <c r="C1" s="35" t="s">
        <v>26</v>
      </c>
      <c r="D1" s="35" t="s">
        <v>26</v>
      </c>
      <c r="E1" s="35" t="s">
        <v>27</v>
      </c>
      <c r="F1" s="35" t="s">
        <v>28</v>
      </c>
      <c r="G1" s="35" t="s">
        <v>29</v>
      </c>
      <c r="H1" s="35" t="s">
        <v>30</v>
      </c>
      <c r="I1" s="49" t="s">
        <v>434</v>
      </c>
      <c r="J1" s="50" t="s">
        <v>435</v>
      </c>
      <c r="K1" s="50" t="s">
        <v>436</v>
      </c>
    </row>
    <row r="2" spans="1:11" x14ac:dyDescent="0.25">
      <c r="A2" s="44" t="s">
        <v>183</v>
      </c>
      <c r="B2" s="44" t="s">
        <v>182</v>
      </c>
      <c r="C2" s="44" t="s">
        <v>399</v>
      </c>
      <c r="D2" s="28" t="str">
        <f t="shared" ref="D2:D29" si="0">LEFT(C2,2)</f>
        <v>R8</v>
      </c>
      <c r="E2" s="44">
        <v>1.5309999999999999</v>
      </c>
      <c r="F2" s="44" t="s">
        <v>46</v>
      </c>
      <c r="G2" s="44" t="s">
        <v>31</v>
      </c>
      <c r="H2" s="26" t="s">
        <v>23</v>
      </c>
      <c r="I2" s="34" t="str">
        <f t="shared" ref="I2:I29" si="1">IF(K2&gt;4,"Dames","Messieurs")</f>
        <v>Messieurs</v>
      </c>
      <c r="J2" t="str">
        <f t="shared" ref="J2:J29" si="2">RIGHT(B2,5)</f>
        <v>457.0</v>
      </c>
      <c r="K2">
        <f t="shared" ref="K2:K29" si="3">VALUE(LEFT(J2,1))</f>
        <v>4</v>
      </c>
    </row>
    <row r="3" spans="1:11" x14ac:dyDescent="0.25">
      <c r="A3" s="44" t="s">
        <v>151</v>
      </c>
      <c r="B3" s="44" t="s">
        <v>150</v>
      </c>
      <c r="C3" s="44" t="s">
        <v>309</v>
      </c>
      <c r="D3" s="28" t="str">
        <f t="shared" si="0"/>
        <v>R9</v>
      </c>
      <c r="E3" s="44">
        <v>0.75</v>
      </c>
      <c r="F3" s="44" t="s">
        <v>38</v>
      </c>
      <c r="G3" s="44" t="s">
        <v>31</v>
      </c>
      <c r="H3" s="26" t="s">
        <v>23</v>
      </c>
      <c r="I3" s="34" t="str">
        <f t="shared" si="1"/>
        <v>Messieurs</v>
      </c>
      <c r="J3" t="str">
        <f t="shared" si="2"/>
        <v>119.0</v>
      </c>
      <c r="K3">
        <f t="shared" si="3"/>
        <v>1</v>
      </c>
    </row>
    <row r="4" spans="1:11" x14ac:dyDescent="0.25">
      <c r="A4" s="43" t="s">
        <v>107</v>
      </c>
      <c r="B4" s="43" t="s">
        <v>106</v>
      </c>
      <c r="C4" s="40" t="s">
        <v>103</v>
      </c>
      <c r="D4" s="40" t="str">
        <f t="shared" si="0"/>
        <v>NC</v>
      </c>
      <c r="E4" s="43"/>
      <c r="F4" s="43"/>
      <c r="G4" s="43" t="s">
        <v>103</v>
      </c>
      <c r="H4" s="41" t="s">
        <v>307</v>
      </c>
      <c r="I4" s="34" t="str">
        <f t="shared" si="1"/>
        <v>Dames</v>
      </c>
      <c r="J4" t="str">
        <f t="shared" si="2"/>
        <v>829.0</v>
      </c>
      <c r="K4">
        <f t="shared" si="3"/>
        <v>8</v>
      </c>
    </row>
    <row r="5" spans="1:11" x14ac:dyDescent="0.25">
      <c r="A5" s="44" t="s">
        <v>330</v>
      </c>
      <c r="B5" s="44" t="s">
        <v>329</v>
      </c>
      <c r="C5" s="44" t="s">
        <v>309</v>
      </c>
      <c r="D5" s="28" t="str">
        <f t="shared" si="0"/>
        <v>R9</v>
      </c>
      <c r="E5" s="44">
        <v>0.75</v>
      </c>
      <c r="F5" s="44" t="s">
        <v>46</v>
      </c>
      <c r="G5" s="44" t="s">
        <v>31</v>
      </c>
      <c r="H5" s="37" t="s">
        <v>307</v>
      </c>
      <c r="I5" s="34"/>
    </row>
    <row r="6" spans="1:11" x14ac:dyDescent="0.25">
      <c r="A6" s="44" t="s">
        <v>293</v>
      </c>
      <c r="B6" s="44" t="s">
        <v>292</v>
      </c>
      <c r="C6" s="44" t="s">
        <v>311</v>
      </c>
      <c r="D6" s="28" t="str">
        <f t="shared" si="0"/>
        <v>R7</v>
      </c>
      <c r="E6" s="44">
        <v>2.1560000000000001</v>
      </c>
      <c r="F6" s="44" t="s">
        <v>37</v>
      </c>
      <c r="G6" s="44" t="s">
        <v>31</v>
      </c>
      <c r="H6" s="37" t="s">
        <v>298</v>
      </c>
      <c r="I6" s="34" t="str">
        <f t="shared" si="1"/>
        <v>Dames</v>
      </c>
      <c r="J6" t="str">
        <f t="shared" si="2"/>
        <v>757.0</v>
      </c>
      <c r="K6">
        <f t="shared" si="3"/>
        <v>7</v>
      </c>
    </row>
    <row r="7" spans="1:11" x14ac:dyDescent="0.25">
      <c r="A7" s="44" t="s">
        <v>235</v>
      </c>
      <c r="B7" s="44" t="s">
        <v>234</v>
      </c>
      <c r="C7" s="44" t="s">
        <v>309</v>
      </c>
      <c r="D7" s="28" t="str">
        <f t="shared" si="0"/>
        <v>R9</v>
      </c>
      <c r="E7" s="44">
        <v>0.75</v>
      </c>
      <c r="F7" s="44" t="s">
        <v>46</v>
      </c>
      <c r="G7" s="44" t="s">
        <v>93</v>
      </c>
      <c r="H7" s="37" t="s">
        <v>298</v>
      </c>
      <c r="I7" s="34" t="str">
        <f t="shared" si="1"/>
        <v>Messieurs</v>
      </c>
      <c r="J7" t="str">
        <f t="shared" si="2"/>
        <v>221.0</v>
      </c>
      <c r="K7">
        <f t="shared" si="3"/>
        <v>2</v>
      </c>
    </row>
    <row r="8" spans="1:11" x14ac:dyDescent="0.25">
      <c r="A8" s="44" t="s">
        <v>119</v>
      </c>
      <c r="B8" s="44" t="s">
        <v>118</v>
      </c>
      <c r="C8" s="44" t="s">
        <v>319</v>
      </c>
      <c r="D8" s="28" t="str">
        <f t="shared" si="0"/>
        <v>R7</v>
      </c>
      <c r="E8" s="44">
        <v>2.9260000000000002</v>
      </c>
      <c r="F8" s="44" t="s">
        <v>41</v>
      </c>
      <c r="G8" s="44" t="s">
        <v>31</v>
      </c>
      <c r="H8" s="37" t="s">
        <v>307</v>
      </c>
      <c r="I8" s="34" t="str">
        <f t="shared" si="1"/>
        <v>Messieurs</v>
      </c>
      <c r="J8" t="str">
        <f t="shared" si="2"/>
        <v>201.0</v>
      </c>
      <c r="K8">
        <f t="shared" si="3"/>
        <v>2</v>
      </c>
    </row>
    <row r="9" spans="1:11" x14ac:dyDescent="0.25">
      <c r="A9" s="44" t="s">
        <v>295</v>
      </c>
      <c r="B9" s="44" t="s">
        <v>294</v>
      </c>
      <c r="C9" s="44" t="s">
        <v>312</v>
      </c>
      <c r="D9" s="28" t="str">
        <f t="shared" si="0"/>
        <v>R7</v>
      </c>
      <c r="E9" s="44">
        <v>2.0390000000000001</v>
      </c>
      <c r="F9" s="44" t="s">
        <v>41</v>
      </c>
      <c r="G9" s="44" t="s">
        <v>31</v>
      </c>
      <c r="H9" s="37" t="s">
        <v>298</v>
      </c>
      <c r="I9" s="34" t="str">
        <f t="shared" si="1"/>
        <v>Dames</v>
      </c>
      <c r="J9" t="str">
        <f t="shared" si="2"/>
        <v>685.0</v>
      </c>
      <c r="K9">
        <f t="shared" si="3"/>
        <v>6</v>
      </c>
    </row>
    <row r="10" spans="1:11" x14ac:dyDescent="0.25">
      <c r="A10" s="44" t="s">
        <v>157</v>
      </c>
      <c r="B10" s="44" t="s">
        <v>156</v>
      </c>
      <c r="C10" s="44" t="s">
        <v>404</v>
      </c>
      <c r="D10" s="28" t="str">
        <f t="shared" si="0"/>
        <v>R8</v>
      </c>
      <c r="E10" s="44">
        <v>0.88800000000000001</v>
      </c>
      <c r="F10" s="44" t="s">
        <v>46</v>
      </c>
      <c r="G10" s="44" t="s">
        <v>31</v>
      </c>
      <c r="H10" s="26" t="s">
        <v>23</v>
      </c>
      <c r="I10" s="34" t="str">
        <f t="shared" si="1"/>
        <v>Dames</v>
      </c>
      <c r="J10" t="str">
        <f t="shared" si="2"/>
        <v>692.0</v>
      </c>
      <c r="K10">
        <f t="shared" si="3"/>
        <v>6</v>
      </c>
    </row>
    <row r="11" spans="1:11" x14ac:dyDescent="0.25">
      <c r="A11" s="44" t="s">
        <v>161</v>
      </c>
      <c r="B11" s="44" t="s">
        <v>160</v>
      </c>
      <c r="C11" s="44" t="s">
        <v>405</v>
      </c>
      <c r="D11" s="28" t="str">
        <f t="shared" si="0"/>
        <v>R7</v>
      </c>
      <c r="E11" s="44">
        <v>2.681</v>
      </c>
      <c r="F11" s="44" t="s">
        <v>38</v>
      </c>
      <c r="G11" s="44" t="s">
        <v>31</v>
      </c>
      <c r="H11" s="26" t="s">
        <v>23</v>
      </c>
      <c r="I11" s="34" t="str">
        <f t="shared" si="1"/>
        <v>Messieurs</v>
      </c>
      <c r="J11" t="str">
        <f t="shared" si="2"/>
        <v>475.0</v>
      </c>
      <c r="K11">
        <f t="shared" si="3"/>
        <v>4</v>
      </c>
    </row>
    <row r="12" spans="1:11" x14ac:dyDescent="0.25">
      <c r="A12" s="44" t="s">
        <v>125</v>
      </c>
      <c r="B12" s="44" t="s">
        <v>124</v>
      </c>
      <c r="C12" s="44" t="s">
        <v>320</v>
      </c>
      <c r="D12" s="28" t="str">
        <f t="shared" si="0"/>
        <v>R7</v>
      </c>
      <c r="E12" s="44">
        <v>1.909</v>
      </c>
      <c r="F12" s="44" t="s">
        <v>46</v>
      </c>
      <c r="G12" s="44" t="s">
        <v>31</v>
      </c>
      <c r="H12" s="37" t="s">
        <v>307</v>
      </c>
      <c r="I12" s="34" t="str">
        <f t="shared" si="1"/>
        <v>Messieurs</v>
      </c>
      <c r="J12" t="str">
        <f t="shared" si="2"/>
        <v>150.0</v>
      </c>
      <c r="K12">
        <f t="shared" si="3"/>
        <v>1</v>
      </c>
    </row>
    <row r="13" spans="1:11" x14ac:dyDescent="0.25">
      <c r="A13" s="44" t="s">
        <v>163</v>
      </c>
      <c r="B13" s="44" t="s">
        <v>162</v>
      </c>
      <c r="C13" s="44" t="s">
        <v>407</v>
      </c>
      <c r="D13" s="28" t="str">
        <f t="shared" si="0"/>
        <v>R7</v>
      </c>
      <c r="E13" s="44">
        <v>2.0150000000000001</v>
      </c>
      <c r="F13" s="44" t="s">
        <v>41</v>
      </c>
      <c r="G13" s="44" t="s">
        <v>31</v>
      </c>
      <c r="H13" s="26" t="s">
        <v>23</v>
      </c>
      <c r="I13" s="34" t="str">
        <f t="shared" si="1"/>
        <v>Dames</v>
      </c>
      <c r="J13" t="str">
        <f t="shared" si="2"/>
        <v>551.0</v>
      </c>
      <c r="K13">
        <f t="shared" si="3"/>
        <v>5</v>
      </c>
    </row>
    <row r="14" spans="1:11" x14ac:dyDescent="0.25">
      <c r="A14" s="44" t="s">
        <v>297</v>
      </c>
      <c r="B14" s="44" t="s">
        <v>296</v>
      </c>
      <c r="C14" s="44" t="s">
        <v>313</v>
      </c>
      <c r="D14" s="28" t="str">
        <f t="shared" si="0"/>
        <v>R9</v>
      </c>
      <c r="E14" s="44">
        <v>0.75</v>
      </c>
      <c r="F14" s="44" t="s">
        <v>46</v>
      </c>
      <c r="G14" s="44" t="s">
        <v>31</v>
      </c>
      <c r="H14" s="37" t="s">
        <v>298</v>
      </c>
      <c r="I14" s="34" t="str">
        <f t="shared" si="1"/>
        <v>Dames</v>
      </c>
      <c r="J14" t="str">
        <f t="shared" si="2"/>
        <v>585.0</v>
      </c>
      <c r="K14">
        <f t="shared" si="3"/>
        <v>5</v>
      </c>
    </row>
    <row r="15" spans="1:11" x14ac:dyDescent="0.25">
      <c r="A15" s="34" t="s">
        <v>61</v>
      </c>
      <c r="B15" s="34" t="s">
        <v>60</v>
      </c>
      <c r="C15" s="34" t="s">
        <v>371</v>
      </c>
      <c r="D15" s="28" t="str">
        <f t="shared" si="0"/>
        <v>R8</v>
      </c>
      <c r="E15" s="34">
        <v>0.76500000000000001</v>
      </c>
      <c r="F15" s="34" t="s">
        <v>38</v>
      </c>
      <c r="G15" s="34" t="s">
        <v>31</v>
      </c>
      <c r="H15" s="37" t="s">
        <v>308</v>
      </c>
      <c r="I15" s="34" t="str">
        <f t="shared" ref="I15" si="4">IF(K15&gt;4,"Dames","Messieurs")</f>
        <v>Dames</v>
      </c>
      <c r="J15" t="str">
        <f t="shared" ref="J15" si="5">RIGHT(B15,5)</f>
        <v>813.0</v>
      </c>
      <c r="K15">
        <f t="shared" ref="K15" si="6">VALUE(LEFT(J15,1))</f>
        <v>8</v>
      </c>
    </row>
    <row r="16" spans="1:11" x14ac:dyDescent="0.25">
      <c r="A16" s="44" t="s">
        <v>72</v>
      </c>
      <c r="B16" s="44" t="s">
        <v>71</v>
      </c>
      <c r="C16" s="44" t="s">
        <v>316</v>
      </c>
      <c r="D16" s="28" t="str">
        <f t="shared" si="0"/>
        <v>R8</v>
      </c>
      <c r="E16" s="44">
        <v>0.80300000000000005</v>
      </c>
      <c r="F16" s="44" t="s">
        <v>45</v>
      </c>
      <c r="G16" s="44" t="s">
        <v>31</v>
      </c>
      <c r="H16" s="37" t="s">
        <v>308</v>
      </c>
      <c r="I16" s="34" t="str">
        <f t="shared" si="1"/>
        <v>Dames</v>
      </c>
      <c r="J16" t="str">
        <f t="shared" si="2"/>
        <v>820.0</v>
      </c>
      <c r="K16">
        <f t="shared" si="3"/>
        <v>8</v>
      </c>
    </row>
    <row r="17" spans="1:15" x14ac:dyDescent="0.25">
      <c r="A17" s="43" t="s">
        <v>304</v>
      </c>
      <c r="B17" s="43" t="s">
        <v>306</v>
      </c>
      <c r="C17" s="40" t="s">
        <v>103</v>
      </c>
      <c r="D17" s="40" t="str">
        <f t="shared" si="0"/>
        <v>NC</v>
      </c>
      <c r="E17" s="43"/>
      <c r="F17" s="43"/>
      <c r="G17" s="43" t="s">
        <v>103</v>
      </c>
      <c r="H17" s="41" t="s">
        <v>308</v>
      </c>
      <c r="I17" s="34" t="str">
        <f t="shared" si="1"/>
        <v>Messieurs</v>
      </c>
      <c r="J17" t="str">
        <f t="shared" si="2"/>
        <v>167.0</v>
      </c>
      <c r="K17">
        <f t="shared" si="3"/>
        <v>1</v>
      </c>
    </row>
    <row r="18" spans="1:15" x14ac:dyDescent="0.25">
      <c r="A18" s="45" t="s">
        <v>303</v>
      </c>
      <c r="B18" s="45" t="s">
        <v>305</v>
      </c>
      <c r="C18" s="18" t="s">
        <v>313</v>
      </c>
      <c r="D18" s="46" t="str">
        <f t="shared" si="0"/>
        <v>R9</v>
      </c>
      <c r="E18" s="47">
        <v>0.75</v>
      </c>
      <c r="F18" s="47" t="s">
        <v>46</v>
      </c>
      <c r="G18" s="47" t="s">
        <v>93</v>
      </c>
      <c r="H18" s="48" t="s">
        <v>308</v>
      </c>
      <c r="I18" s="34" t="str">
        <f t="shared" si="1"/>
        <v>Dames</v>
      </c>
      <c r="J18" t="str">
        <f t="shared" si="2"/>
        <v>739.0</v>
      </c>
      <c r="K18">
        <f t="shared" si="3"/>
        <v>7</v>
      </c>
    </row>
    <row r="19" spans="1:15" x14ac:dyDescent="0.25">
      <c r="A19" s="44" t="s">
        <v>135</v>
      </c>
      <c r="B19" s="25" t="s">
        <v>134</v>
      </c>
      <c r="C19" s="44" t="s">
        <v>321</v>
      </c>
      <c r="D19" s="28" t="str">
        <f t="shared" si="0"/>
        <v>R7</v>
      </c>
      <c r="E19" s="44">
        <v>2.5630000000000002</v>
      </c>
      <c r="F19" s="44" t="s">
        <v>46</v>
      </c>
      <c r="G19" s="44" t="s">
        <v>31</v>
      </c>
      <c r="H19" s="37" t="s">
        <v>307</v>
      </c>
      <c r="I19" s="34" t="str">
        <f t="shared" si="1"/>
        <v>Dames</v>
      </c>
      <c r="J19" t="str">
        <f t="shared" si="2"/>
        <v>625.0</v>
      </c>
      <c r="K19">
        <f t="shared" si="3"/>
        <v>6</v>
      </c>
    </row>
    <row r="20" spans="1:15" x14ac:dyDescent="0.25">
      <c r="A20" s="43" t="s">
        <v>299</v>
      </c>
      <c r="B20" s="43" t="s">
        <v>300</v>
      </c>
      <c r="C20" s="40" t="s">
        <v>103</v>
      </c>
      <c r="D20" s="40" t="str">
        <f t="shared" si="0"/>
        <v>NC</v>
      </c>
      <c r="E20" s="43"/>
      <c r="F20" s="43"/>
      <c r="G20" s="43" t="s">
        <v>103</v>
      </c>
      <c r="H20" s="41" t="s">
        <v>298</v>
      </c>
      <c r="I20" s="34" t="str">
        <f t="shared" si="1"/>
        <v>Dames</v>
      </c>
      <c r="J20" t="str">
        <f t="shared" si="2"/>
        <v>791.0</v>
      </c>
      <c r="K20">
        <f t="shared" si="3"/>
        <v>7</v>
      </c>
    </row>
    <row r="21" spans="1:15" x14ac:dyDescent="0.25">
      <c r="A21" s="44" t="s">
        <v>177</v>
      </c>
      <c r="B21" s="44" t="s">
        <v>176</v>
      </c>
      <c r="C21" s="44" t="s">
        <v>318</v>
      </c>
      <c r="D21" s="28" t="str">
        <f t="shared" si="0"/>
        <v>R8</v>
      </c>
      <c r="E21" s="44">
        <v>0.83199999999999996</v>
      </c>
      <c r="F21" s="44" t="s">
        <v>38</v>
      </c>
      <c r="G21" s="44" t="s">
        <v>31</v>
      </c>
      <c r="H21" s="37" t="s">
        <v>23</v>
      </c>
      <c r="I21" s="34" t="str">
        <f t="shared" si="1"/>
        <v>Dames</v>
      </c>
      <c r="J21" t="str">
        <f t="shared" si="2"/>
        <v>814.0</v>
      </c>
      <c r="K21">
        <f t="shared" si="3"/>
        <v>8</v>
      </c>
    </row>
    <row r="22" spans="1:15" x14ac:dyDescent="0.25">
      <c r="A22" s="44" t="s">
        <v>271</v>
      </c>
      <c r="B22" s="44" t="s">
        <v>270</v>
      </c>
      <c r="C22" s="44" t="s">
        <v>310</v>
      </c>
      <c r="D22" s="28" t="str">
        <f t="shared" si="0"/>
        <v>R8</v>
      </c>
      <c r="E22" s="44">
        <v>1.0149999999999999</v>
      </c>
      <c r="F22" s="44" t="s">
        <v>38</v>
      </c>
      <c r="G22" s="44" t="s">
        <v>31</v>
      </c>
      <c r="H22" s="37" t="s">
        <v>298</v>
      </c>
      <c r="I22" s="34" t="str">
        <f t="shared" si="1"/>
        <v>Messieurs</v>
      </c>
      <c r="J22" t="str">
        <f t="shared" si="2"/>
        <v>481.0</v>
      </c>
      <c r="K22">
        <f t="shared" si="3"/>
        <v>4</v>
      </c>
    </row>
    <row r="23" spans="1:15" x14ac:dyDescent="0.25">
      <c r="A23" s="44" t="s">
        <v>273</v>
      </c>
      <c r="B23" s="44" t="s">
        <v>272</v>
      </c>
      <c r="C23" s="44" t="s">
        <v>424</v>
      </c>
      <c r="D23" s="28" t="str">
        <f t="shared" si="0"/>
        <v>R8</v>
      </c>
      <c r="E23" s="44">
        <v>0.89200000000000002</v>
      </c>
      <c r="F23" s="44" t="s">
        <v>38</v>
      </c>
      <c r="G23" s="44" t="s">
        <v>93</v>
      </c>
      <c r="H23" s="37" t="s">
        <v>298</v>
      </c>
      <c r="I23" s="34"/>
    </row>
    <row r="24" spans="1:15" x14ac:dyDescent="0.25">
      <c r="A24" s="40" t="s">
        <v>314</v>
      </c>
      <c r="B24" s="40" t="s">
        <v>315</v>
      </c>
      <c r="C24" s="40" t="s">
        <v>103</v>
      </c>
      <c r="D24" s="40" t="str">
        <f t="shared" si="0"/>
        <v>NC</v>
      </c>
      <c r="E24" s="40"/>
      <c r="F24" s="40"/>
      <c r="G24" s="40" t="s">
        <v>103</v>
      </c>
      <c r="H24" s="41" t="s">
        <v>298</v>
      </c>
      <c r="I24" s="34" t="str">
        <f t="shared" si="1"/>
        <v>Messieurs</v>
      </c>
      <c r="J24" t="str">
        <f t="shared" si="2"/>
        <v>272.0</v>
      </c>
      <c r="K24">
        <f t="shared" si="3"/>
        <v>2</v>
      </c>
    </row>
    <row r="25" spans="1:15" x14ac:dyDescent="0.25">
      <c r="A25" s="40" t="s">
        <v>322</v>
      </c>
      <c r="B25" s="40" t="s">
        <v>414</v>
      </c>
      <c r="C25" s="40" t="s">
        <v>103</v>
      </c>
      <c r="D25" s="40" t="str">
        <f t="shared" si="0"/>
        <v>NC</v>
      </c>
      <c r="E25" s="40"/>
      <c r="F25" s="40"/>
      <c r="G25" s="40" t="s">
        <v>103</v>
      </c>
      <c r="H25" s="41" t="s">
        <v>307</v>
      </c>
      <c r="I25" s="34" t="str">
        <f t="shared" si="1"/>
        <v>Messieurs</v>
      </c>
      <c r="J25" t="str">
        <f t="shared" si="2"/>
        <v>289.0</v>
      </c>
      <c r="K25">
        <f t="shared" si="3"/>
        <v>2</v>
      </c>
    </row>
    <row r="26" spans="1:15" x14ac:dyDescent="0.25">
      <c r="A26" s="44" t="s">
        <v>302</v>
      </c>
      <c r="B26" s="44" t="s">
        <v>301</v>
      </c>
      <c r="C26" s="44" t="s">
        <v>317</v>
      </c>
      <c r="D26" s="28" t="str">
        <f t="shared" si="0"/>
        <v>R8</v>
      </c>
      <c r="E26" s="44">
        <v>1.419</v>
      </c>
      <c r="F26" s="44" t="s">
        <v>38</v>
      </c>
      <c r="G26" s="44" t="s">
        <v>31</v>
      </c>
      <c r="H26" s="37" t="s">
        <v>308</v>
      </c>
      <c r="I26" s="34" t="str">
        <f t="shared" si="1"/>
        <v>Messieurs</v>
      </c>
      <c r="J26" t="str">
        <f t="shared" si="2"/>
        <v>477.0</v>
      </c>
      <c r="K26">
        <f t="shared" si="3"/>
        <v>4</v>
      </c>
    </row>
    <row r="27" spans="1:15" x14ac:dyDescent="0.25">
      <c r="A27" s="43" t="s">
        <v>143</v>
      </c>
      <c r="B27" s="43" t="s">
        <v>142</v>
      </c>
      <c r="C27" s="40" t="s">
        <v>103</v>
      </c>
      <c r="D27" s="40" t="str">
        <f t="shared" si="0"/>
        <v>NC</v>
      </c>
      <c r="E27" s="43"/>
      <c r="F27" s="43"/>
      <c r="G27" s="43" t="s">
        <v>103</v>
      </c>
      <c r="H27" s="41" t="s">
        <v>307</v>
      </c>
      <c r="I27" s="34" t="str">
        <f t="shared" si="1"/>
        <v>Dames</v>
      </c>
      <c r="J27" t="str">
        <f t="shared" si="2"/>
        <v>581.0</v>
      </c>
      <c r="K27">
        <f t="shared" si="3"/>
        <v>5</v>
      </c>
      <c r="N27" s="38"/>
      <c r="O27" s="38"/>
    </row>
    <row r="28" spans="1:15" x14ac:dyDescent="0.25">
      <c r="A28" s="44" t="s">
        <v>100</v>
      </c>
      <c r="B28" s="44" t="s">
        <v>91</v>
      </c>
      <c r="C28" s="44" t="s">
        <v>309</v>
      </c>
      <c r="D28" s="28" t="str">
        <f t="shared" si="0"/>
        <v>R9</v>
      </c>
      <c r="E28" s="44">
        <v>0.75</v>
      </c>
      <c r="F28" s="44" t="s">
        <v>38</v>
      </c>
      <c r="G28" s="44" t="s">
        <v>93</v>
      </c>
      <c r="H28" s="37" t="s">
        <v>308</v>
      </c>
      <c r="I28" s="34" t="str">
        <f t="shared" si="1"/>
        <v>Messieurs</v>
      </c>
      <c r="J28" t="str">
        <f t="shared" si="2"/>
        <v>402.0</v>
      </c>
      <c r="K28">
        <f t="shared" si="3"/>
        <v>4</v>
      </c>
    </row>
    <row r="29" spans="1:15" x14ac:dyDescent="0.25">
      <c r="A29" s="40" t="s">
        <v>147</v>
      </c>
      <c r="B29" s="40" t="s">
        <v>146</v>
      </c>
      <c r="C29" s="40" t="s">
        <v>103</v>
      </c>
      <c r="D29" s="40" t="str">
        <f t="shared" si="0"/>
        <v>NC</v>
      </c>
      <c r="E29" s="40"/>
      <c r="F29" s="40"/>
      <c r="G29" s="40" t="s">
        <v>103</v>
      </c>
      <c r="H29" s="41" t="s">
        <v>307</v>
      </c>
      <c r="I29" s="34" t="str">
        <f t="shared" si="1"/>
        <v>Dames</v>
      </c>
      <c r="J29" t="str">
        <f t="shared" si="2"/>
        <v>606.0</v>
      </c>
      <c r="K29">
        <f t="shared" si="3"/>
        <v>6</v>
      </c>
    </row>
  </sheetData>
  <sheetProtection algorithmName="SHA-512" hashValue="Z5beUNAenp/bH7KOATP8BzaipOJWFapgj56ObEgebp57EPxcq8BmzUOJ/qpRl55yUj7dEj6shwHaF+RmER3mPQ==" saltValue="y/F/JCRaCxE1kFtOtcPVT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/>
  </sheetViews>
  <sheetFormatPr baseColWidth="10" defaultRowHeight="15" x14ac:dyDescent="0.25"/>
  <cols>
    <col min="1" max="1" width="15.28515625" bestFit="1" customWidth="1"/>
    <col min="2" max="2" width="25.7109375" bestFit="1" customWidth="1"/>
    <col min="3" max="3" width="10" bestFit="1" customWidth="1"/>
    <col min="4" max="4" width="14" bestFit="1" customWidth="1"/>
    <col min="5" max="5" width="5.7109375" bestFit="1" customWidth="1"/>
    <col min="6" max="6" width="5.28515625" bestFit="1" customWidth="1"/>
    <col min="7" max="7" width="14" bestFit="1" customWidth="1"/>
    <col min="8" max="8" width="17.42578125" bestFit="1" customWidth="1"/>
    <col min="9" max="9" width="10.5703125" bestFit="1" customWidth="1"/>
  </cols>
  <sheetData>
    <row r="1" spans="1:9" x14ac:dyDescent="0.25">
      <c r="A1" t="s">
        <v>11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102</v>
      </c>
      <c r="H1" t="s">
        <v>148</v>
      </c>
      <c r="I1" t="s">
        <v>149</v>
      </c>
    </row>
    <row r="2" spans="1:9" x14ac:dyDescent="0.25">
      <c r="A2" t="s">
        <v>182</v>
      </c>
      <c r="B2" t="s">
        <v>183</v>
      </c>
      <c r="C2" t="s">
        <v>399</v>
      </c>
      <c r="D2">
        <v>1.5309999999999999</v>
      </c>
      <c r="E2" t="s">
        <v>46</v>
      </c>
      <c r="F2" t="s">
        <v>31</v>
      </c>
      <c r="G2">
        <v>1</v>
      </c>
      <c r="I2">
        <v>1</v>
      </c>
    </row>
    <row r="3" spans="1:9" x14ac:dyDescent="0.25">
      <c r="A3" t="s">
        <v>150</v>
      </c>
      <c r="B3" t="s">
        <v>151</v>
      </c>
      <c r="C3" t="s">
        <v>309</v>
      </c>
      <c r="D3">
        <v>0.75</v>
      </c>
      <c r="E3" t="s">
        <v>38</v>
      </c>
      <c r="F3" t="s">
        <v>31</v>
      </c>
      <c r="G3">
        <v>1</v>
      </c>
      <c r="I3">
        <v>1</v>
      </c>
    </row>
    <row r="4" spans="1:9" x14ac:dyDescent="0.25">
      <c r="A4" t="s">
        <v>152</v>
      </c>
      <c r="B4" t="s">
        <v>153</v>
      </c>
      <c r="C4" t="s">
        <v>400</v>
      </c>
      <c r="D4">
        <v>0.71799999999999997</v>
      </c>
      <c r="E4" t="s">
        <v>34</v>
      </c>
      <c r="F4" t="s">
        <v>31</v>
      </c>
      <c r="I4">
        <v>1</v>
      </c>
    </row>
    <row r="5" spans="1:9" x14ac:dyDescent="0.25">
      <c r="A5" t="s">
        <v>154</v>
      </c>
      <c r="B5" t="s">
        <v>155</v>
      </c>
      <c r="C5" t="s">
        <v>401</v>
      </c>
      <c r="D5">
        <v>1.8480000000000001</v>
      </c>
      <c r="E5" t="s">
        <v>37</v>
      </c>
      <c r="F5" t="s">
        <v>31</v>
      </c>
      <c r="I5">
        <v>1</v>
      </c>
    </row>
    <row r="6" spans="1:9" x14ac:dyDescent="0.25">
      <c r="A6" t="s">
        <v>402</v>
      </c>
      <c r="B6" t="s">
        <v>403</v>
      </c>
      <c r="C6" t="s">
        <v>309</v>
      </c>
      <c r="D6">
        <v>0.75</v>
      </c>
      <c r="E6" t="s">
        <v>37</v>
      </c>
      <c r="F6" t="s">
        <v>31</v>
      </c>
      <c r="I6">
        <v>1</v>
      </c>
    </row>
    <row r="7" spans="1:9" x14ac:dyDescent="0.25">
      <c r="A7" t="s">
        <v>156</v>
      </c>
      <c r="B7" t="s">
        <v>157</v>
      </c>
      <c r="C7" t="s">
        <v>404</v>
      </c>
      <c r="D7">
        <v>0.88800000000000001</v>
      </c>
      <c r="E7" t="s">
        <v>46</v>
      </c>
      <c r="F7" t="s">
        <v>31</v>
      </c>
      <c r="G7">
        <v>1</v>
      </c>
      <c r="I7">
        <v>1</v>
      </c>
    </row>
    <row r="8" spans="1:9" x14ac:dyDescent="0.25">
      <c r="A8" t="s">
        <v>160</v>
      </c>
      <c r="B8" t="s">
        <v>161</v>
      </c>
      <c r="C8" t="s">
        <v>405</v>
      </c>
      <c r="D8">
        <v>2.681</v>
      </c>
      <c r="E8" t="s">
        <v>38</v>
      </c>
      <c r="F8" t="s">
        <v>31</v>
      </c>
      <c r="G8">
        <v>1</v>
      </c>
      <c r="I8">
        <v>1</v>
      </c>
    </row>
    <row r="9" spans="1:9" x14ac:dyDescent="0.25">
      <c r="A9" t="s">
        <v>158</v>
      </c>
      <c r="B9" t="s">
        <v>159</v>
      </c>
      <c r="C9" t="s">
        <v>406</v>
      </c>
      <c r="D9">
        <v>0.749</v>
      </c>
      <c r="E9" t="s">
        <v>45</v>
      </c>
      <c r="F9" t="s">
        <v>31</v>
      </c>
      <c r="I9">
        <v>1</v>
      </c>
    </row>
    <row r="10" spans="1:9" x14ac:dyDescent="0.25">
      <c r="A10" t="s">
        <v>162</v>
      </c>
      <c r="B10" t="s">
        <v>163</v>
      </c>
      <c r="C10" t="s">
        <v>407</v>
      </c>
      <c r="D10">
        <v>2.0150000000000001</v>
      </c>
      <c r="E10" t="s">
        <v>41</v>
      </c>
      <c r="F10" t="s">
        <v>31</v>
      </c>
      <c r="G10">
        <v>1</v>
      </c>
      <c r="I10">
        <v>1</v>
      </c>
    </row>
    <row r="11" spans="1:9" x14ac:dyDescent="0.25">
      <c r="A11" t="s">
        <v>184</v>
      </c>
      <c r="B11" t="s">
        <v>185</v>
      </c>
      <c r="C11" t="s">
        <v>408</v>
      </c>
      <c r="D11">
        <v>1.08</v>
      </c>
      <c r="E11" t="s">
        <v>41</v>
      </c>
      <c r="F11" t="s">
        <v>31</v>
      </c>
      <c r="I11">
        <v>1</v>
      </c>
    </row>
    <row r="12" spans="1:9" x14ac:dyDescent="0.25">
      <c r="A12" t="s">
        <v>166</v>
      </c>
      <c r="B12" t="s">
        <v>167</v>
      </c>
      <c r="C12" t="s">
        <v>313</v>
      </c>
      <c r="D12">
        <v>0.75</v>
      </c>
      <c r="E12" t="s">
        <v>46</v>
      </c>
      <c r="F12" t="s">
        <v>93</v>
      </c>
      <c r="I12">
        <v>1</v>
      </c>
    </row>
    <row r="13" spans="1:9" x14ac:dyDescent="0.25">
      <c r="A13" t="s">
        <v>164</v>
      </c>
      <c r="B13" t="s">
        <v>165</v>
      </c>
      <c r="C13" t="s">
        <v>309</v>
      </c>
      <c r="D13">
        <v>0.75</v>
      </c>
      <c r="E13" t="s">
        <v>41</v>
      </c>
      <c r="F13" t="s">
        <v>31</v>
      </c>
      <c r="I13">
        <v>1</v>
      </c>
    </row>
    <row r="14" spans="1:9" x14ac:dyDescent="0.25">
      <c r="A14" t="s">
        <v>168</v>
      </c>
      <c r="B14" t="s">
        <v>169</v>
      </c>
      <c r="C14" t="s">
        <v>309</v>
      </c>
      <c r="D14">
        <v>0.75</v>
      </c>
      <c r="E14" t="s">
        <v>34</v>
      </c>
      <c r="F14" t="s">
        <v>31</v>
      </c>
      <c r="I14">
        <v>1</v>
      </c>
    </row>
    <row r="15" spans="1:9" x14ac:dyDescent="0.25">
      <c r="A15" t="s">
        <v>170</v>
      </c>
      <c r="B15" t="s">
        <v>171</v>
      </c>
      <c r="C15" t="s">
        <v>309</v>
      </c>
      <c r="D15">
        <v>0.75</v>
      </c>
      <c r="E15" t="s">
        <v>34</v>
      </c>
      <c r="F15" t="s">
        <v>93</v>
      </c>
      <c r="I15">
        <v>1</v>
      </c>
    </row>
    <row r="16" spans="1:9" x14ac:dyDescent="0.25">
      <c r="A16" t="s">
        <v>172</v>
      </c>
      <c r="B16" t="s">
        <v>173</v>
      </c>
      <c r="C16" t="s">
        <v>313</v>
      </c>
      <c r="D16">
        <v>0.75</v>
      </c>
      <c r="E16" t="s">
        <v>41</v>
      </c>
      <c r="F16" t="s">
        <v>93</v>
      </c>
      <c r="I16">
        <v>1</v>
      </c>
    </row>
    <row r="17" spans="1:9" x14ac:dyDescent="0.25">
      <c r="A17" t="s">
        <v>216</v>
      </c>
      <c r="B17" t="s">
        <v>217</v>
      </c>
      <c r="C17" t="s">
        <v>409</v>
      </c>
      <c r="D17">
        <v>3.117</v>
      </c>
      <c r="E17" t="s">
        <v>37</v>
      </c>
      <c r="F17" t="s">
        <v>31</v>
      </c>
      <c r="I17">
        <v>1</v>
      </c>
    </row>
    <row r="18" spans="1:9" x14ac:dyDescent="0.25">
      <c r="A18" t="s">
        <v>174</v>
      </c>
      <c r="B18" t="s">
        <v>175</v>
      </c>
      <c r="C18" t="s">
        <v>410</v>
      </c>
      <c r="D18">
        <v>1.2849999999999999</v>
      </c>
      <c r="E18" t="s">
        <v>37</v>
      </c>
      <c r="F18" t="s">
        <v>31</v>
      </c>
      <c r="I18">
        <v>1</v>
      </c>
    </row>
    <row r="19" spans="1:9" x14ac:dyDescent="0.25">
      <c r="A19" t="s">
        <v>186</v>
      </c>
      <c r="B19" t="s">
        <v>187</v>
      </c>
      <c r="C19" t="s">
        <v>411</v>
      </c>
      <c r="D19">
        <v>1.532</v>
      </c>
      <c r="E19" t="s">
        <v>34</v>
      </c>
      <c r="F19" t="s">
        <v>31</v>
      </c>
      <c r="I19">
        <v>1</v>
      </c>
    </row>
    <row r="20" spans="1:9" x14ac:dyDescent="0.25">
      <c r="A20" s="56" t="s">
        <v>176</v>
      </c>
      <c r="B20" s="56" t="s">
        <v>177</v>
      </c>
      <c r="C20" s="56" t="s">
        <v>318</v>
      </c>
      <c r="D20" s="56">
        <v>0.83199999999999996</v>
      </c>
      <c r="E20" s="56" t="s">
        <v>38</v>
      </c>
      <c r="F20" s="56" t="s">
        <v>31</v>
      </c>
      <c r="G20" s="56">
        <v>1</v>
      </c>
      <c r="I20">
        <v>1</v>
      </c>
    </row>
    <row r="21" spans="1:9" x14ac:dyDescent="0.25">
      <c r="A21" t="s">
        <v>188</v>
      </c>
      <c r="B21" t="s">
        <v>189</v>
      </c>
      <c r="C21" t="s">
        <v>412</v>
      </c>
      <c r="D21">
        <v>1.518</v>
      </c>
      <c r="E21" t="s">
        <v>46</v>
      </c>
      <c r="F21" t="s">
        <v>31</v>
      </c>
      <c r="I21">
        <v>1</v>
      </c>
    </row>
    <row r="22" spans="1:9" x14ac:dyDescent="0.25">
      <c r="A22" t="s">
        <v>144</v>
      </c>
      <c r="B22" t="s">
        <v>145</v>
      </c>
      <c r="C22" t="s">
        <v>398</v>
      </c>
      <c r="D22">
        <v>2.484</v>
      </c>
      <c r="E22" t="s">
        <v>38</v>
      </c>
      <c r="F22" t="s">
        <v>31</v>
      </c>
      <c r="I22">
        <v>1</v>
      </c>
    </row>
    <row r="23" spans="1:9" x14ac:dyDescent="0.25">
      <c r="A23" t="s">
        <v>178</v>
      </c>
      <c r="B23" t="s">
        <v>179</v>
      </c>
      <c r="C23" t="s">
        <v>413</v>
      </c>
      <c r="D23">
        <v>0.56100000000000005</v>
      </c>
      <c r="E23" t="s">
        <v>37</v>
      </c>
      <c r="F23" t="s">
        <v>31</v>
      </c>
      <c r="I23">
        <v>1</v>
      </c>
    </row>
    <row r="24" spans="1:9" x14ac:dyDescent="0.25">
      <c r="G24">
        <f>SUM(G2:G23)</f>
        <v>6</v>
      </c>
      <c r="H24">
        <f>SUM(H2:H23)</f>
        <v>0</v>
      </c>
      <c r="I24">
        <f>SUM(I2:I23)</f>
        <v>22</v>
      </c>
    </row>
  </sheetData>
  <sheetProtection algorithmName="SHA-512" hashValue="XAUsvRn4Bttw3yJbR5KhOOjbTSw72tzmcPEXzhz9oMjHeAK0Z8QlWGua/Qj1VX1Ap71mz5paN2b+fsBdg/HEXw==" saltValue="DGdX36c9npbw5MTmT/dwS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G21" sqref="G21"/>
    </sheetView>
  </sheetViews>
  <sheetFormatPr baseColWidth="10" defaultRowHeight="15" x14ac:dyDescent="0.25"/>
  <cols>
    <col min="1" max="1" width="15.28515625" bestFit="1" customWidth="1"/>
    <col min="2" max="2" width="22.85546875" bestFit="1" customWidth="1"/>
    <col min="3" max="3" width="10" bestFit="1" customWidth="1"/>
    <col min="4" max="4" width="14" bestFit="1" customWidth="1"/>
    <col min="5" max="5" width="5.7109375" bestFit="1" customWidth="1"/>
    <col min="6" max="6" width="5.28515625" bestFit="1" customWidth="1"/>
    <col min="7" max="7" width="14" bestFit="1" customWidth="1"/>
    <col min="8" max="8" width="17.42578125" bestFit="1" customWidth="1"/>
    <col min="9" max="9" width="10.5703125" bestFit="1" customWidth="1"/>
  </cols>
  <sheetData>
    <row r="1" spans="1:9" x14ac:dyDescent="0.25">
      <c r="A1" t="s">
        <v>11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102</v>
      </c>
      <c r="H1" t="s">
        <v>148</v>
      </c>
      <c r="I1" t="s">
        <v>149</v>
      </c>
    </row>
    <row r="2" spans="1:9" x14ac:dyDescent="0.25">
      <c r="A2" t="s">
        <v>232</v>
      </c>
      <c r="B2" t="s">
        <v>233</v>
      </c>
      <c r="C2" t="s">
        <v>313</v>
      </c>
      <c r="D2">
        <v>0.75</v>
      </c>
      <c r="E2" t="s">
        <v>37</v>
      </c>
      <c r="F2" t="s">
        <v>93</v>
      </c>
      <c r="I2">
        <v>1</v>
      </c>
    </row>
    <row r="3" spans="1:9" x14ac:dyDescent="0.25">
      <c r="A3" s="42" t="s">
        <v>292</v>
      </c>
      <c r="B3" s="42" t="s">
        <v>293</v>
      </c>
      <c r="C3" s="42" t="s">
        <v>311</v>
      </c>
      <c r="D3" s="42">
        <v>2.1560000000000001</v>
      </c>
      <c r="E3" s="42" t="s">
        <v>37</v>
      </c>
      <c r="F3" s="42" t="s">
        <v>31</v>
      </c>
      <c r="G3" s="42">
        <v>1</v>
      </c>
      <c r="H3" s="42"/>
      <c r="I3" s="42">
        <v>1</v>
      </c>
    </row>
    <row r="4" spans="1:9" x14ac:dyDescent="0.25">
      <c r="A4" t="s">
        <v>234</v>
      </c>
      <c r="B4" t="s">
        <v>235</v>
      </c>
      <c r="C4" t="s">
        <v>309</v>
      </c>
      <c r="D4">
        <v>0.75</v>
      </c>
      <c r="E4" t="s">
        <v>46</v>
      </c>
      <c r="F4" t="s">
        <v>93</v>
      </c>
      <c r="G4">
        <v>1</v>
      </c>
      <c r="H4" s="42"/>
      <c r="I4" s="42">
        <v>1</v>
      </c>
    </row>
    <row r="5" spans="1:9" x14ac:dyDescent="0.25">
      <c r="A5" s="42" t="s">
        <v>294</v>
      </c>
      <c r="B5" s="42" t="s">
        <v>295</v>
      </c>
      <c r="C5" s="42" t="s">
        <v>312</v>
      </c>
      <c r="D5" s="42">
        <v>2.0390000000000001</v>
      </c>
      <c r="E5" s="42" t="s">
        <v>41</v>
      </c>
      <c r="F5" s="42" t="s">
        <v>31</v>
      </c>
      <c r="G5" s="42">
        <v>1</v>
      </c>
      <c r="H5" s="42"/>
      <c r="I5" s="42">
        <v>1</v>
      </c>
    </row>
    <row r="6" spans="1:9" x14ac:dyDescent="0.25">
      <c r="A6" t="s">
        <v>236</v>
      </c>
      <c r="B6" t="s">
        <v>237</v>
      </c>
      <c r="C6" t="s">
        <v>309</v>
      </c>
      <c r="D6">
        <v>0.75</v>
      </c>
      <c r="E6" t="s">
        <v>34</v>
      </c>
      <c r="F6" t="s">
        <v>93</v>
      </c>
      <c r="I6">
        <v>1</v>
      </c>
    </row>
    <row r="7" spans="1:9" x14ac:dyDescent="0.25">
      <c r="A7" t="s">
        <v>238</v>
      </c>
      <c r="B7" t="s">
        <v>239</v>
      </c>
      <c r="C7" t="s">
        <v>415</v>
      </c>
      <c r="D7">
        <v>1.5449999999999999</v>
      </c>
      <c r="E7" t="s">
        <v>46</v>
      </c>
      <c r="F7" t="s">
        <v>31</v>
      </c>
      <c r="H7" s="42"/>
      <c r="I7" s="42">
        <v>1</v>
      </c>
    </row>
    <row r="8" spans="1:9" x14ac:dyDescent="0.25">
      <c r="A8" t="s">
        <v>242</v>
      </c>
      <c r="B8" t="s">
        <v>243</v>
      </c>
      <c r="C8" t="s">
        <v>309</v>
      </c>
      <c r="D8">
        <v>0.75</v>
      </c>
      <c r="E8" t="s">
        <v>38</v>
      </c>
      <c r="F8" t="s">
        <v>93</v>
      </c>
      <c r="I8">
        <v>1</v>
      </c>
    </row>
    <row r="9" spans="1:9" x14ac:dyDescent="0.25">
      <c r="A9" t="s">
        <v>240</v>
      </c>
      <c r="B9" t="s">
        <v>241</v>
      </c>
      <c r="C9" t="s">
        <v>313</v>
      </c>
      <c r="D9">
        <v>0.75</v>
      </c>
      <c r="E9" t="s">
        <v>46</v>
      </c>
      <c r="F9" t="s">
        <v>93</v>
      </c>
      <c r="I9">
        <v>1</v>
      </c>
    </row>
    <row r="10" spans="1:9" x14ac:dyDescent="0.25">
      <c r="A10" t="s">
        <v>244</v>
      </c>
      <c r="B10" t="s">
        <v>245</v>
      </c>
      <c r="C10" t="s">
        <v>416</v>
      </c>
      <c r="D10">
        <v>2.6539999999999999</v>
      </c>
      <c r="E10" t="s">
        <v>37</v>
      </c>
      <c r="F10" t="s">
        <v>31</v>
      </c>
      <c r="H10" s="42"/>
      <c r="I10" s="42">
        <v>1</v>
      </c>
    </row>
    <row r="11" spans="1:9" x14ac:dyDescent="0.25">
      <c r="A11" t="s">
        <v>246</v>
      </c>
      <c r="B11" t="s">
        <v>247</v>
      </c>
      <c r="C11" t="s">
        <v>417</v>
      </c>
      <c r="D11">
        <v>0.90800000000000003</v>
      </c>
      <c r="E11" t="s">
        <v>41</v>
      </c>
      <c r="F11" t="s">
        <v>31</v>
      </c>
      <c r="I11">
        <v>1</v>
      </c>
    </row>
    <row r="12" spans="1:9" x14ac:dyDescent="0.25">
      <c r="A12" t="s">
        <v>248</v>
      </c>
      <c r="B12" t="s">
        <v>249</v>
      </c>
      <c r="C12" t="s">
        <v>313</v>
      </c>
      <c r="D12">
        <v>0.75</v>
      </c>
      <c r="E12" t="s">
        <v>41</v>
      </c>
      <c r="F12" t="s">
        <v>93</v>
      </c>
      <c r="I12">
        <v>1</v>
      </c>
    </row>
    <row r="13" spans="1:9" x14ac:dyDescent="0.25">
      <c r="A13" s="42" t="s">
        <v>296</v>
      </c>
      <c r="B13" s="42" t="s">
        <v>297</v>
      </c>
      <c r="C13" s="42" t="s">
        <v>313</v>
      </c>
      <c r="D13" s="42">
        <v>0.75</v>
      </c>
      <c r="E13" s="42" t="s">
        <v>46</v>
      </c>
      <c r="F13" s="42" t="s">
        <v>31</v>
      </c>
      <c r="G13" s="42">
        <v>1</v>
      </c>
      <c r="H13" s="42"/>
      <c r="I13" s="42">
        <v>1</v>
      </c>
    </row>
    <row r="14" spans="1:9" x14ac:dyDescent="0.25">
      <c r="A14" t="s">
        <v>250</v>
      </c>
      <c r="B14" t="s">
        <v>251</v>
      </c>
      <c r="C14" t="s">
        <v>309</v>
      </c>
      <c r="D14">
        <v>0.75</v>
      </c>
      <c r="E14" t="s">
        <v>38</v>
      </c>
      <c r="F14" t="s">
        <v>93</v>
      </c>
      <c r="I14">
        <v>1</v>
      </c>
    </row>
    <row r="15" spans="1:9" x14ac:dyDescent="0.25">
      <c r="A15" t="s">
        <v>252</v>
      </c>
      <c r="B15" t="s">
        <v>253</v>
      </c>
      <c r="C15" t="s">
        <v>313</v>
      </c>
      <c r="D15">
        <v>0.75</v>
      </c>
      <c r="E15" t="s">
        <v>41</v>
      </c>
      <c r="F15" t="s">
        <v>93</v>
      </c>
      <c r="I15">
        <v>1</v>
      </c>
    </row>
    <row r="16" spans="1:9" x14ac:dyDescent="0.25">
      <c r="A16" t="s">
        <v>254</v>
      </c>
      <c r="B16" t="s">
        <v>255</v>
      </c>
      <c r="C16" t="s">
        <v>309</v>
      </c>
      <c r="D16">
        <v>0.75</v>
      </c>
      <c r="E16" t="s">
        <v>38</v>
      </c>
      <c r="F16" t="s">
        <v>93</v>
      </c>
      <c r="I16">
        <v>1</v>
      </c>
    </row>
    <row r="17" spans="1:9" x14ac:dyDescent="0.25">
      <c r="A17" t="s">
        <v>256</v>
      </c>
      <c r="B17" t="s">
        <v>257</v>
      </c>
      <c r="C17" t="s">
        <v>418</v>
      </c>
      <c r="D17">
        <v>2.5990000000000002</v>
      </c>
      <c r="E17" t="s">
        <v>38</v>
      </c>
      <c r="F17" t="s">
        <v>31</v>
      </c>
      <c r="H17" s="42"/>
      <c r="I17" s="42">
        <v>1</v>
      </c>
    </row>
    <row r="18" spans="1:9" x14ac:dyDescent="0.25">
      <c r="A18" s="27" t="s">
        <v>260</v>
      </c>
      <c r="B18" s="27" t="s">
        <v>261</v>
      </c>
      <c r="C18" s="27" t="s">
        <v>420</v>
      </c>
      <c r="D18" s="27">
        <v>7.5090000000000003</v>
      </c>
      <c r="E18" s="27" t="s">
        <v>37</v>
      </c>
      <c r="F18" s="27" t="s">
        <v>31</v>
      </c>
      <c r="G18" s="27"/>
      <c r="H18" s="27">
        <v>1</v>
      </c>
      <c r="I18" s="27">
        <v>1</v>
      </c>
    </row>
    <row r="19" spans="1:9" x14ac:dyDescent="0.25">
      <c r="A19" t="s">
        <v>258</v>
      </c>
      <c r="B19" t="s">
        <v>259</v>
      </c>
      <c r="C19" t="s">
        <v>419</v>
      </c>
      <c r="D19">
        <v>1.663</v>
      </c>
      <c r="E19" t="s">
        <v>41</v>
      </c>
      <c r="F19" t="s">
        <v>31</v>
      </c>
      <c r="I19">
        <v>1</v>
      </c>
    </row>
    <row r="20" spans="1:9" x14ac:dyDescent="0.25">
      <c r="A20" t="s">
        <v>262</v>
      </c>
      <c r="B20" t="s">
        <v>263</v>
      </c>
      <c r="C20" t="s">
        <v>309</v>
      </c>
      <c r="D20">
        <v>0.75</v>
      </c>
      <c r="E20" t="s">
        <v>42</v>
      </c>
      <c r="F20" t="s">
        <v>93</v>
      </c>
      <c r="I20">
        <v>1</v>
      </c>
    </row>
    <row r="21" spans="1:9" x14ac:dyDescent="0.25">
      <c r="A21" t="s">
        <v>264</v>
      </c>
      <c r="B21" t="s">
        <v>265</v>
      </c>
      <c r="C21" t="s">
        <v>421</v>
      </c>
      <c r="D21">
        <v>2.8220000000000001</v>
      </c>
      <c r="E21" t="s">
        <v>46</v>
      </c>
      <c r="F21" t="s">
        <v>31</v>
      </c>
      <c r="I21">
        <v>1</v>
      </c>
    </row>
    <row r="22" spans="1:9" x14ac:dyDescent="0.25">
      <c r="A22" t="s">
        <v>266</v>
      </c>
      <c r="B22" t="s">
        <v>267</v>
      </c>
      <c r="C22" t="s">
        <v>422</v>
      </c>
      <c r="D22">
        <v>3.794</v>
      </c>
      <c r="E22" t="s">
        <v>34</v>
      </c>
      <c r="F22" t="s">
        <v>93</v>
      </c>
      <c r="I22">
        <v>1</v>
      </c>
    </row>
    <row r="23" spans="1:9" x14ac:dyDescent="0.25">
      <c r="A23" t="s">
        <v>268</v>
      </c>
      <c r="B23" t="s">
        <v>269</v>
      </c>
      <c r="C23" t="s">
        <v>423</v>
      </c>
      <c r="D23">
        <v>1.522</v>
      </c>
      <c r="E23" t="s">
        <v>37</v>
      </c>
      <c r="F23" t="s">
        <v>93</v>
      </c>
      <c r="H23" s="27"/>
      <c r="I23">
        <v>1</v>
      </c>
    </row>
    <row r="24" spans="1:9" x14ac:dyDescent="0.25">
      <c r="A24" t="s">
        <v>270</v>
      </c>
      <c r="B24" t="s">
        <v>271</v>
      </c>
      <c r="C24" t="s">
        <v>310</v>
      </c>
      <c r="D24">
        <v>1.0149999999999999</v>
      </c>
      <c r="E24" t="s">
        <v>38</v>
      </c>
      <c r="F24" t="s">
        <v>31</v>
      </c>
      <c r="G24">
        <v>1</v>
      </c>
      <c r="I24">
        <v>1</v>
      </c>
    </row>
    <row r="25" spans="1:9" x14ac:dyDescent="0.25">
      <c r="A25" t="s">
        <v>272</v>
      </c>
      <c r="B25" t="s">
        <v>273</v>
      </c>
      <c r="C25" t="s">
        <v>424</v>
      </c>
      <c r="D25">
        <v>0.89200000000000002</v>
      </c>
      <c r="E25" t="s">
        <v>38</v>
      </c>
      <c r="F25" t="s">
        <v>93</v>
      </c>
      <c r="G25">
        <v>1</v>
      </c>
      <c r="I25">
        <v>1</v>
      </c>
    </row>
    <row r="26" spans="1:9" x14ac:dyDescent="0.25">
      <c r="A26" t="s">
        <v>274</v>
      </c>
      <c r="B26" t="s">
        <v>275</v>
      </c>
      <c r="C26" t="s">
        <v>313</v>
      </c>
      <c r="D26">
        <v>0.75</v>
      </c>
      <c r="E26" t="s">
        <v>46</v>
      </c>
      <c r="F26" t="s">
        <v>31</v>
      </c>
      <c r="I26">
        <v>1</v>
      </c>
    </row>
    <row r="27" spans="1:9" x14ac:dyDescent="0.25">
      <c r="A27" t="s">
        <v>276</v>
      </c>
      <c r="B27" t="s">
        <v>277</v>
      </c>
      <c r="C27" t="s">
        <v>313</v>
      </c>
      <c r="D27">
        <v>0.75</v>
      </c>
      <c r="E27" t="s">
        <v>38</v>
      </c>
      <c r="F27" t="s">
        <v>93</v>
      </c>
      <c r="I27">
        <v>1</v>
      </c>
    </row>
    <row r="28" spans="1:9" x14ac:dyDescent="0.25">
      <c r="A28" t="s">
        <v>278</v>
      </c>
      <c r="B28" t="s">
        <v>279</v>
      </c>
      <c r="C28" t="s">
        <v>309</v>
      </c>
      <c r="D28">
        <v>0.75</v>
      </c>
      <c r="E28" t="s">
        <v>38</v>
      </c>
      <c r="F28" t="s">
        <v>93</v>
      </c>
      <c r="I28">
        <v>1</v>
      </c>
    </row>
    <row r="29" spans="1:9" x14ac:dyDescent="0.25">
      <c r="A29" t="s">
        <v>425</v>
      </c>
      <c r="B29" t="s">
        <v>426</v>
      </c>
      <c r="C29" t="s">
        <v>427</v>
      </c>
      <c r="D29">
        <v>2.92</v>
      </c>
      <c r="E29" t="s">
        <v>41</v>
      </c>
      <c r="F29" t="s">
        <v>93</v>
      </c>
      <c r="I29">
        <v>1</v>
      </c>
    </row>
    <row r="30" spans="1:9" x14ac:dyDescent="0.25">
      <c r="A30" t="s">
        <v>280</v>
      </c>
      <c r="B30" t="s">
        <v>281</v>
      </c>
      <c r="C30" t="s">
        <v>428</v>
      </c>
      <c r="D30">
        <v>2.6819999999999999</v>
      </c>
      <c r="E30" t="s">
        <v>41</v>
      </c>
      <c r="F30" t="s">
        <v>31</v>
      </c>
      <c r="I30">
        <v>1</v>
      </c>
    </row>
    <row r="31" spans="1:9" x14ac:dyDescent="0.25">
      <c r="A31" t="s">
        <v>282</v>
      </c>
      <c r="B31" t="s">
        <v>283</v>
      </c>
      <c r="C31" t="s">
        <v>313</v>
      </c>
      <c r="D31">
        <v>0.75</v>
      </c>
      <c r="E31" t="s">
        <v>41</v>
      </c>
      <c r="F31" t="s">
        <v>93</v>
      </c>
      <c r="I31">
        <v>1</v>
      </c>
    </row>
    <row r="32" spans="1:9" x14ac:dyDescent="0.25">
      <c r="A32" s="27" t="s">
        <v>284</v>
      </c>
      <c r="B32" s="27" t="s">
        <v>285</v>
      </c>
      <c r="C32" s="27" t="s">
        <v>429</v>
      </c>
      <c r="D32" s="27">
        <v>4.8209999999999997</v>
      </c>
      <c r="E32" s="27" t="s">
        <v>34</v>
      </c>
      <c r="F32" s="27" t="s">
        <v>31</v>
      </c>
      <c r="G32" s="27"/>
      <c r="H32" s="27">
        <v>1</v>
      </c>
      <c r="I32" s="27">
        <v>1</v>
      </c>
    </row>
    <row r="33" spans="1:9" x14ac:dyDescent="0.25">
      <c r="A33" t="s">
        <v>286</v>
      </c>
      <c r="B33" t="s">
        <v>287</v>
      </c>
      <c r="C33" t="s">
        <v>430</v>
      </c>
      <c r="D33">
        <v>0.97299999999999998</v>
      </c>
      <c r="E33" t="s">
        <v>37</v>
      </c>
      <c r="F33" t="s">
        <v>93</v>
      </c>
      <c r="I33">
        <v>1</v>
      </c>
    </row>
    <row r="34" spans="1:9" x14ac:dyDescent="0.25">
      <c r="A34" t="s">
        <v>288</v>
      </c>
      <c r="B34" t="s">
        <v>289</v>
      </c>
      <c r="C34" t="s">
        <v>313</v>
      </c>
      <c r="D34">
        <v>0.75</v>
      </c>
      <c r="E34" t="s">
        <v>45</v>
      </c>
      <c r="F34" t="s">
        <v>93</v>
      </c>
      <c r="I34">
        <v>1</v>
      </c>
    </row>
    <row r="35" spans="1:9" x14ac:dyDescent="0.25">
      <c r="A35" t="s">
        <v>290</v>
      </c>
      <c r="B35" t="s">
        <v>291</v>
      </c>
      <c r="C35" t="s">
        <v>309</v>
      </c>
      <c r="D35">
        <v>0.75</v>
      </c>
      <c r="E35" t="s">
        <v>34</v>
      </c>
      <c r="F35" t="s">
        <v>31</v>
      </c>
      <c r="H35" s="27"/>
      <c r="I35">
        <v>1</v>
      </c>
    </row>
    <row r="36" spans="1:9" x14ac:dyDescent="0.25">
      <c r="A36" s="42"/>
      <c r="B36" s="42"/>
      <c r="C36" s="42"/>
      <c r="D36" s="42"/>
      <c r="E36" s="42"/>
      <c r="F36" s="42"/>
      <c r="G36" s="39">
        <f>SUM(G2:G35)</f>
        <v>6</v>
      </c>
      <c r="H36" s="39">
        <f>SUM(H2:H35)</f>
        <v>2</v>
      </c>
      <c r="I36" s="39">
        <f>SUM(I2:I35)</f>
        <v>34</v>
      </c>
    </row>
  </sheetData>
  <sheetProtection algorithmName="SHA-512" hashValue="zm52afFzWzwk0eEJggokjLbdPMqI4SzuNKL8rkjoJZo0GH3sr19wpokdbDDJK8ZlLqKnyUqgE39mpA9rOSuLGg==" saltValue="/MQgqIJ/XpNe8Qbgmebxtw==" spinCount="100000" sheet="1" objects="1" scenarios="1"/>
  <sortState ref="A2:I35">
    <sortCondition ref="B2:B3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A6" sqref="A6:F6"/>
    </sheetView>
  </sheetViews>
  <sheetFormatPr baseColWidth="10" defaultRowHeight="15" x14ac:dyDescent="0.25"/>
  <cols>
    <col min="1" max="1" width="15.28515625" bestFit="1" customWidth="1"/>
    <col min="2" max="2" width="22.140625" bestFit="1" customWidth="1"/>
    <col min="3" max="3" width="10" bestFit="1" customWidth="1"/>
    <col min="4" max="4" width="14" bestFit="1" customWidth="1"/>
    <col min="5" max="5" width="5.7109375" bestFit="1" customWidth="1"/>
    <col min="6" max="6" width="5.28515625" bestFit="1" customWidth="1"/>
    <col min="7" max="7" width="14" bestFit="1" customWidth="1"/>
    <col min="8" max="8" width="17.42578125" bestFit="1" customWidth="1"/>
    <col min="9" max="9" width="10.5703125" bestFit="1" customWidth="1"/>
  </cols>
  <sheetData>
    <row r="1" spans="1:9" x14ac:dyDescent="0.25">
      <c r="A1" t="s">
        <v>11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102</v>
      </c>
      <c r="H1" t="s">
        <v>148</v>
      </c>
      <c r="I1" t="s">
        <v>149</v>
      </c>
    </row>
    <row r="2" spans="1:9" x14ac:dyDescent="0.25">
      <c r="A2" s="27" t="s">
        <v>108</v>
      </c>
      <c r="B2" s="27" t="s">
        <v>109</v>
      </c>
      <c r="C2" s="27" t="s">
        <v>323</v>
      </c>
      <c r="D2" s="27">
        <v>3.7469999999999999</v>
      </c>
      <c r="E2" s="27" t="s">
        <v>46</v>
      </c>
      <c r="F2" s="27" t="s">
        <v>31</v>
      </c>
      <c r="G2" s="27"/>
      <c r="H2" s="27">
        <v>1</v>
      </c>
      <c r="I2" s="39">
        <v>1</v>
      </c>
    </row>
    <row r="3" spans="1:9" x14ac:dyDescent="0.25">
      <c r="A3" t="s">
        <v>190</v>
      </c>
      <c r="B3" t="s">
        <v>191</v>
      </c>
      <c r="C3" t="s">
        <v>324</v>
      </c>
      <c r="D3">
        <v>1.2609999999999999</v>
      </c>
      <c r="E3" t="s">
        <v>41</v>
      </c>
      <c r="F3" t="s">
        <v>93</v>
      </c>
      <c r="I3" s="39">
        <v>1</v>
      </c>
    </row>
    <row r="4" spans="1:9" x14ac:dyDescent="0.25">
      <c r="A4" t="s">
        <v>104</v>
      </c>
      <c r="B4" t="s">
        <v>105</v>
      </c>
      <c r="C4" t="s">
        <v>325</v>
      </c>
      <c r="D4">
        <v>3.6539999999999999</v>
      </c>
      <c r="E4" t="s">
        <v>34</v>
      </c>
      <c r="F4" t="s">
        <v>31</v>
      </c>
      <c r="I4" s="39">
        <v>1</v>
      </c>
    </row>
    <row r="5" spans="1:9" x14ac:dyDescent="0.25">
      <c r="A5" t="s">
        <v>326</v>
      </c>
      <c r="B5" t="s">
        <v>327</v>
      </c>
      <c r="C5" t="s">
        <v>328</v>
      </c>
      <c r="D5">
        <v>2.6360000000000001</v>
      </c>
      <c r="E5" t="s">
        <v>37</v>
      </c>
      <c r="F5" t="s">
        <v>31</v>
      </c>
      <c r="I5" s="39">
        <v>1</v>
      </c>
    </row>
    <row r="6" spans="1:9" x14ac:dyDescent="0.25">
      <c r="A6" t="s">
        <v>329</v>
      </c>
      <c r="B6" t="s">
        <v>330</v>
      </c>
      <c r="C6" t="s">
        <v>309</v>
      </c>
      <c r="D6">
        <v>0.75</v>
      </c>
      <c r="E6" t="s">
        <v>46</v>
      </c>
      <c r="F6" t="s">
        <v>31</v>
      </c>
      <c r="G6">
        <v>1</v>
      </c>
      <c r="I6" s="39">
        <v>1</v>
      </c>
    </row>
    <row r="7" spans="1:9" x14ac:dyDescent="0.25">
      <c r="A7" t="s">
        <v>110</v>
      </c>
      <c r="B7" t="s">
        <v>111</v>
      </c>
      <c r="C7" t="s">
        <v>331</v>
      </c>
      <c r="D7">
        <v>2.367</v>
      </c>
      <c r="E7" t="s">
        <v>46</v>
      </c>
      <c r="F7" t="s">
        <v>31</v>
      </c>
      <c r="I7" s="39">
        <v>1</v>
      </c>
    </row>
    <row r="8" spans="1:9" x14ac:dyDescent="0.25">
      <c r="A8" t="s">
        <v>114</v>
      </c>
      <c r="B8" t="s">
        <v>115</v>
      </c>
      <c r="C8" t="s">
        <v>332</v>
      </c>
      <c r="D8">
        <v>2.1179999999999999</v>
      </c>
      <c r="E8" t="s">
        <v>42</v>
      </c>
      <c r="F8" t="s">
        <v>31</v>
      </c>
      <c r="I8" s="39">
        <v>1</v>
      </c>
    </row>
    <row r="9" spans="1:9" x14ac:dyDescent="0.25">
      <c r="A9" t="s">
        <v>112</v>
      </c>
      <c r="B9" t="s">
        <v>113</v>
      </c>
      <c r="C9" t="s">
        <v>309</v>
      </c>
      <c r="D9">
        <v>0.75</v>
      </c>
      <c r="E9" t="s">
        <v>42</v>
      </c>
      <c r="F9" t="s">
        <v>31</v>
      </c>
      <c r="I9" s="39">
        <v>1</v>
      </c>
    </row>
    <row r="10" spans="1:9" x14ac:dyDescent="0.25">
      <c r="A10" t="s">
        <v>116</v>
      </c>
      <c r="B10" t="s">
        <v>117</v>
      </c>
      <c r="C10" t="s">
        <v>333</v>
      </c>
      <c r="D10">
        <v>2.4209999999999998</v>
      </c>
      <c r="E10" t="s">
        <v>46</v>
      </c>
      <c r="F10" t="s">
        <v>31</v>
      </c>
      <c r="I10" s="39">
        <v>1</v>
      </c>
    </row>
    <row r="11" spans="1:9" x14ac:dyDescent="0.25">
      <c r="A11" t="s">
        <v>118</v>
      </c>
      <c r="B11" t="s">
        <v>119</v>
      </c>
      <c r="C11" t="s">
        <v>319</v>
      </c>
      <c r="D11">
        <v>2.9260000000000002</v>
      </c>
      <c r="E11" t="s">
        <v>41</v>
      </c>
      <c r="F11" t="s">
        <v>31</v>
      </c>
      <c r="G11">
        <v>1</v>
      </c>
      <c r="I11" s="39">
        <v>1</v>
      </c>
    </row>
    <row r="12" spans="1:9" x14ac:dyDescent="0.25">
      <c r="A12" s="27" t="s">
        <v>192</v>
      </c>
      <c r="B12" s="27" t="s">
        <v>193</v>
      </c>
      <c r="C12" s="27" t="s">
        <v>334</v>
      </c>
      <c r="D12" s="27">
        <v>6.0049999999999999</v>
      </c>
      <c r="E12" s="27" t="s">
        <v>37</v>
      </c>
      <c r="F12" s="27" t="s">
        <v>31</v>
      </c>
      <c r="G12" s="27"/>
      <c r="H12" s="27">
        <v>1</v>
      </c>
      <c r="I12" s="39">
        <v>1</v>
      </c>
    </row>
    <row r="13" spans="1:9" x14ac:dyDescent="0.25">
      <c r="A13" t="s">
        <v>120</v>
      </c>
      <c r="B13" t="s">
        <v>121</v>
      </c>
      <c r="C13" t="s">
        <v>335</v>
      </c>
      <c r="D13">
        <v>1.034</v>
      </c>
      <c r="E13" t="s">
        <v>46</v>
      </c>
      <c r="F13" t="s">
        <v>31</v>
      </c>
      <c r="I13" s="39">
        <v>1</v>
      </c>
    </row>
    <row r="14" spans="1:9" x14ac:dyDescent="0.25">
      <c r="A14" t="s">
        <v>122</v>
      </c>
      <c r="B14" t="s">
        <v>123</v>
      </c>
      <c r="C14" t="s">
        <v>336</v>
      </c>
      <c r="D14">
        <v>2.0750000000000002</v>
      </c>
      <c r="E14" t="s">
        <v>46</v>
      </c>
      <c r="F14" t="s">
        <v>31</v>
      </c>
      <c r="I14" s="39">
        <v>1</v>
      </c>
    </row>
    <row r="15" spans="1:9" x14ac:dyDescent="0.25">
      <c r="A15" t="s">
        <v>124</v>
      </c>
      <c r="B15" t="s">
        <v>125</v>
      </c>
      <c r="C15" t="s">
        <v>320</v>
      </c>
      <c r="D15">
        <v>1.909</v>
      </c>
      <c r="E15" t="s">
        <v>46</v>
      </c>
      <c r="F15" t="s">
        <v>31</v>
      </c>
      <c r="G15">
        <v>1</v>
      </c>
      <c r="H15" s="27"/>
      <c r="I15" s="39">
        <v>1</v>
      </c>
    </row>
    <row r="16" spans="1:9" x14ac:dyDescent="0.25">
      <c r="A16" t="s">
        <v>126</v>
      </c>
      <c r="B16" t="s">
        <v>127</v>
      </c>
      <c r="C16" t="s">
        <v>337</v>
      </c>
      <c r="D16">
        <v>1.034</v>
      </c>
      <c r="E16" t="s">
        <v>38</v>
      </c>
      <c r="F16" t="s">
        <v>31</v>
      </c>
      <c r="H16" s="27"/>
      <c r="I16" s="39">
        <v>1</v>
      </c>
    </row>
    <row r="17" spans="1:9" x14ac:dyDescent="0.25">
      <c r="A17" t="s">
        <v>338</v>
      </c>
      <c r="B17" t="s">
        <v>339</v>
      </c>
      <c r="C17" t="s">
        <v>340</v>
      </c>
      <c r="D17">
        <v>0.74199999999999999</v>
      </c>
      <c r="E17" t="s">
        <v>46</v>
      </c>
      <c r="F17" t="s">
        <v>31</v>
      </c>
      <c r="I17" s="39">
        <v>1</v>
      </c>
    </row>
    <row r="18" spans="1:9" x14ac:dyDescent="0.25">
      <c r="A18" t="s">
        <v>194</v>
      </c>
      <c r="B18" t="s">
        <v>195</v>
      </c>
      <c r="C18" t="s">
        <v>341</v>
      </c>
      <c r="D18">
        <v>2.7330000000000001</v>
      </c>
      <c r="E18" t="s">
        <v>37</v>
      </c>
      <c r="F18" t="s">
        <v>93</v>
      </c>
      <c r="I18" s="39">
        <v>1</v>
      </c>
    </row>
    <row r="19" spans="1:9" x14ac:dyDescent="0.25">
      <c r="A19" t="s">
        <v>342</v>
      </c>
      <c r="B19" t="s">
        <v>343</v>
      </c>
      <c r="C19" t="s">
        <v>313</v>
      </c>
      <c r="D19">
        <v>0.75</v>
      </c>
      <c r="E19" t="s">
        <v>46</v>
      </c>
      <c r="F19" t="s">
        <v>31</v>
      </c>
      <c r="I19" s="39">
        <v>1</v>
      </c>
    </row>
    <row r="20" spans="1:9" x14ac:dyDescent="0.25">
      <c r="A20" t="s">
        <v>128</v>
      </c>
      <c r="B20" t="s">
        <v>129</v>
      </c>
      <c r="C20" t="s">
        <v>344</v>
      </c>
      <c r="D20">
        <v>2.8260000000000001</v>
      </c>
      <c r="E20" t="s">
        <v>46</v>
      </c>
      <c r="F20" t="s">
        <v>31</v>
      </c>
      <c r="H20" s="27"/>
      <c r="I20" s="39">
        <v>1</v>
      </c>
    </row>
    <row r="21" spans="1:9" x14ac:dyDescent="0.25">
      <c r="A21" t="s">
        <v>130</v>
      </c>
      <c r="B21" t="s">
        <v>131</v>
      </c>
      <c r="C21" t="s">
        <v>309</v>
      </c>
      <c r="D21">
        <v>0.75</v>
      </c>
      <c r="E21" t="s">
        <v>45</v>
      </c>
      <c r="F21" t="s">
        <v>31</v>
      </c>
      <c r="I21" s="39">
        <v>1</v>
      </c>
    </row>
    <row r="22" spans="1:9" x14ac:dyDescent="0.25">
      <c r="A22" t="s">
        <v>132</v>
      </c>
      <c r="B22" t="s">
        <v>133</v>
      </c>
      <c r="C22" t="s">
        <v>345</v>
      </c>
      <c r="D22">
        <v>1.232</v>
      </c>
      <c r="E22" t="s">
        <v>46</v>
      </c>
      <c r="F22" t="s">
        <v>31</v>
      </c>
      <c r="I22" s="39">
        <v>1</v>
      </c>
    </row>
    <row r="23" spans="1:9" x14ac:dyDescent="0.25">
      <c r="A23" t="s">
        <v>196</v>
      </c>
      <c r="B23" t="s">
        <v>197</v>
      </c>
      <c r="C23" t="s">
        <v>346</v>
      </c>
      <c r="D23">
        <v>3.081</v>
      </c>
      <c r="E23" t="s">
        <v>37</v>
      </c>
      <c r="F23" t="s">
        <v>31</v>
      </c>
      <c r="I23" s="39">
        <v>1</v>
      </c>
    </row>
    <row r="24" spans="1:9" x14ac:dyDescent="0.25">
      <c r="A24" t="s">
        <v>198</v>
      </c>
      <c r="B24" t="s">
        <v>199</v>
      </c>
      <c r="C24" t="s">
        <v>347</v>
      </c>
      <c r="D24">
        <v>1.6259999999999999</v>
      </c>
      <c r="E24" t="s">
        <v>37</v>
      </c>
      <c r="F24" t="s">
        <v>31</v>
      </c>
      <c r="I24" s="39">
        <v>1</v>
      </c>
    </row>
    <row r="25" spans="1:9" x14ac:dyDescent="0.25">
      <c r="A25" t="s">
        <v>134</v>
      </c>
      <c r="B25" t="s">
        <v>135</v>
      </c>
      <c r="C25" t="s">
        <v>321</v>
      </c>
      <c r="D25">
        <v>2.5630000000000002</v>
      </c>
      <c r="E25" t="s">
        <v>46</v>
      </c>
      <c r="F25" t="s">
        <v>31</v>
      </c>
      <c r="G25">
        <v>1</v>
      </c>
      <c r="I25" s="39">
        <v>1</v>
      </c>
    </row>
    <row r="26" spans="1:9" x14ac:dyDescent="0.25">
      <c r="A26" t="s">
        <v>200</v>
      </c>
      <c r="B26" t="s">
        <v>201</v>
      </c>
      <c r="C26" t="s">
        <v>348</v>
      </c>
      <c r="D26">
        <v>2.028</v>
      </c>
      <c r="E26" t="s">
        <v>37</v>
      </c>
      <c r="F26" t="s">
        <v>31</v>
      </c>
      <c r="I26" s="39">
        <v>1</v>
      </c>
    </row>
    <row r="27" spans="1:9" x14ac:dyDescent="0.25">
      <c r="A27" t="s">
        <v>136</v>
      </c>
      <c r="B27" t="s">
        <v>137</v>
      </c>
      <c r="C27" t="s">
        <v>349</v>
      </c>
      <c r="D27">
        <v>3.2549999999999999</v>
      </c>
      <c r="E27" t="s">
        <v>46</v>
      </c>
      <c r="F27" t="s">
        <v>31</v>
      </c>
      <c r="I27" s="39">
        <v>1</v>
      </c>
    </row>
    <row r="28" spans="1:9" x14ac:dyDescent="0.25">
      <c r="A28" t="s">
        <v>218</v>
      </c>
      <c r="B28" t="s">
        <v>219</v>
      </c>
      <c r="C28" t="s">
        <v>313</v>
      </c>
      <c r="D28">
        <v>0.75</v>
      </c>
      <c r="E28" t="s">
        <v>46</v>
      </c>
      <c r="F28" t="s">
        <v>31</v>
      </c>
      <c r="I28" s="39">
        <v>1</v>
      </c>
    </row>
    <row r="29" spans="1:9" x14ac:dyDescent="0.25">
      <c r="A29" t="s">
        <v>138</v>
      </c>
      <c r="B29" t="s">
        <v>139</v>
      </c>
      <c r="C29" t="s">
        <v>350</v>
      </c>
      <c r="D29">
        <v>2.4159999999999999</v>
      </c>
      <c r="E29" t="s">
        <v>46</v>
      </c>
      <c r="F29" t="s">
        <v>31</v>
      </c>
      <c r="I29" s="39">
        <v>1</v>
      </c>
    </row>
    <row r="30" spans="1:9" x14ac:dyDescent="0.25">
      <c r="A30" t="s">
        <v>140</v>
      </c>
      <c r="B30" t="s">
        <v>141</v>
      </c>
      <c r="C30" t="s">
        <v>351</v>
      </c>
      <c r="D30">
        <v>1.083</v>
      </c>
      <c r="E30" t="s">
        <v>38</v>
      </c>
      <c r="F30" t="s">
        <v>31</v>
      </c>
      <c r="I30" s="39">
        <v>1</v>
      </c>
    </row>
    <row r="31" spans="1:9" x14ac:dyDescent="0.25">
      <c r="A31" t="s">
        <v>220</v>
      </c>
      <c r="B31" t="s">
        <v>221</v>
      </c>
      <c r="C31" t="s">
        <v>352</v>
      </c>
      <c r="D31">
        <v>3.0310000000000001</v>
      </c>
      <c r="E31" t="s">
        <v>37</v>
      </c>
      <c r="F31" t="s">
        <v>31</v>
      </c>
      <c r="I31" s="39">
        <v>1</v>
      </c>
    </row>
    <row r="32" spans="1:9" x14ac:dyDescent="0.25">
      <c r="A32" t="s">
        <v>222</v>
      </c>
      <c r="B32" t="s">
        <v>223</v>
      </c>
      <c r="C32" t="s">
        <v>353</v>
      </c>
      <c r="D32">
        <v>3.0329999999999999</v>
      </c>
      <c r="E32" t="s">
        <v>41</v>
      </c>
      <c r="F32" t="s">
        <v>31</v>
      </c>
      <c r="I32" s="39">
        <v>1</v>
      </c>
    </row>
    <row r="33" spans="7:9" x14ac:dyDescent="0.25">
      <c r="G33">
        <f>SUM(G2:G32)</f>
        <v>4</v>
      </c>
      <c r="H33">
        <f>SUM(H2:H32)</f>
        <v>2</v>
      </c>
      <c r="I33">
        <f>SUM(I2:I32)</f>
        <v>31</v>
      </c>
    </row>
    <row r="34" spans="7:9" x14ac:dyDescent="0.25">
      <c r="G34">
        <f>+I33-H33</f>
        <v>29</v>
      </c>
    </row>
  </sheetData>
  <sheetProtection algorithmName="SHA-512" hashValue="pcHGroGrgHRI1rKpvpz34n7LBfeUJ5FoD9KBuKGky2yuOJVuDWqROq31cB8TScnnJ6DIRqXO1NE6Y1cFlDECSg==" saltValue="oodQU7f7M3yoEJHF6Dsmuw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workbookViewId="0"/>
  </sheetViews>
  <sheetFormatPr baseColWidth="10" defaultRowHeight="15" x14ac:dyDescent="0.25"/>
  <cols>
    <col min="1" max="1" width="13" bestFit="1" customWidth="1"/>
    <col min="2" max="2" width="27.140625" bestFit="1" customWidth="1"/>
    <col min="3" max="3" width="10" bestFit="1" customWidth="1"/>
    <col min="4" max="4" width="11.7109375" bestFit="1" customWidth="1"/>
    <col min="5" max="5" width="4" bestFit="1" customWidth="1"/>
    <col min="6" max="6" width="3" bestFit="1" customWidth="1"/>
    <col min="7" max="7" width="11.7109375" bestFit="1" customWidth="1"/>
    <col min="8" max="8" width="15.140625" bestFit="1" customWidth="1"/>
    <col min="9" max="9" width="8.28515625" bestFit="1" customWidth="1"/>
  </cols>
  <sheetData>
    <row r="1" spans="1:9" x14ac:dyDescent="0.25">
      <c r="A1" t="s">
        <v>11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102</v>
      </c>
      <c r="H1" t="s">
        <v>148</v>
      </c>
      <c r="I1" t="s">
        <v>149</v>
      </c>
    </row>
    <row r="2" spans="1:9" x14ac:dyDescent="0.25">
      <c r="A2" t="s">
        <v>35</v>
      </c>
      <c r="B2" t="s">
        <v>36</v>
      </c>
      <c r="C2" t="s">
        <v>354</v>
      </c>
      <c r="D2">
        <v>2.6890000000000001</v>
      </c>
      <c r="E2" t="s">
        <v>34</v>
      </c>
      <c r="F2" t="s">
        <v>31</v>
      </c>
      <c r="I2" s="39">
        <v>1</v>
      </c>
    </row>
    <row r="3" spans="1:9" x14ac:dyDescent="0.25">
      <c r="A3" s="27" t="s">
        <v>32</v>
      </c>
      <c r="B3" s="27" t="s">
        <v>33</v>
      </c>
      <c r="C3" s="27" t="s">
        <v>355</v>
      </c>
      <c r="D3" s="27">
        <v>4.9470000000000001</v>
      </c>
      <c r="E3" s="27" t="s">
        <v>41</v>
      </c>
      <c r="F3" s="27" t="s">
        <v>31</v>
      </c>
      <c r="G3" s="27"/>
      <c r="H3" s="27">
        <v>1</v>
      </c>
      <c r="I3" s="27">
        <v>1</v>
      </c>
    </row>
    <row r="4" spans="1:9" x14ac:dyDescent="0.25">
      <c r="A4" t="s">
        <v>39</v>
      </c>
      <c r="B4" t="s">
        <v>40</v>
      </c>
      <c r="C4" t="s">
        <v>356</v>
      </c>
      <c r="D4">
        <v>3.1259999999999999</v>
      </c>
      <c r="E4" t="s">
        <v>46</v>
      </c>
      <c r="F4" t="s">
        <v>31</v>
      </c>
      <c r="I4" s="39">
        <v>1</v>
      </c>
    </row>
    <row r="5" spans="1:9" x14ac:dyDescent="0.25">
      <c r="A5" t="s">
        <v>43</v>
      </c>
      <c r="B5" t="s">
        <v>44</v>
      </c>
      <c r="C5" t="s">
        <v>357</v>
      </c>
      <c r="D5">
        <v>1.8220000000000001</v>
      </c>
      <c r="E5" t="s">
        <v>37</v>
      </c>
      <c r="F5" t="s">
        <v>31</v>
      </c>
      <c r="I5" s="39">
        <v>1</v>
      </c>
    </row>
    <row r="6" spans="1:9" x14ac:dyDescent="0.25">
      <c r="A6" s="27" t="s">
        <v>202</v>
      </c>
      <c r="B6" s="27" t="s">
        <v>203</v>
      </c>
      <c r="C6" s="27" t="s">
        <v>358</v>
      </c>
      <c r="D6" s="27">
        <v>5.8470000000000004</v>
      </c>
      <c r="E6" s="27" t="s">
        <v>37</v>
      </c>
      <c r="F6" s="27" t="s">
        <v>31</v>
      </c>
      <c r="G6" s="27"/>
      <c r="H6" s="27">
        <v>1</v>
      </c>
      <c r="I6" s="27">
        <v>1</v>
      </c>
    </row>
    <row r="7" spans="1:9" x14ac:dyDescent="0.25">
      <c r="A7" t="s">
        <v>94</v>
      </c>
      <c r="B7" t="s">
        <v>95</v>
      </c>
      <c r="C7" t="s">
        <v>359</v>
      </c>
      <c r="D7">
        <v>1.784</v>
      </c>
      <c r="E7" t="s">
        <v>34</v>
      </c>
      <c r="F7" t="s">
        <v>93</v>
      </c>
      <c r="I7" s="39">
        <v>1</v>
      </c>
    </row>
    <row r="8" spans="1:9" x14ac:dyDescent="0.25">
      <c r="A8" t="s">
        <v>47</v>
      </c>
      <c r="B8" t="s">
        <v>48</v>
      </c>
      <c r="C8" t="s">
        <v>360</v>
      </c>
      <c r="D8">
        <v>1.4870000000000001</v>
      </c>
      <c r="E8" t="s">
        <v>34</v>
      </c>
      <c r="F8" t="s">
        <v>31</v>
      </c>
      <c r="I8" s="39">
        <v>1</v>
      </c>
    </row>
    <row r="9" spans="1:9" x14ac:dyDescent="0.25">
      <c r="A9" t="s">
        <v>204</v>
      </c>
      <c r="B9" t="s">
        <v>205</v>
      </c>
      <c r="C9" t="s">
        <v>361</v>
      </c>
      <c r="D9">
        <v>1.639</v>
      </c>
      <c r="E9" t="s">
        <v>37</v>
      </c>
      <c r="F9" t="s">
        <v>93</v>
      </c>
      <c r="I9" s="39">
        <v>1</v>
      </c>
    </row>
    <row r="10" spans="1:9" x14ac:dyDescent="0.25">
      <c r="A10" t="s">
        <v>49</v>
      </c>
      <c r="B10" t="s">
        <v>50</v>
      </c>
      <c r="C10" t="s">
        <v>362</v>
      </c>
      <c r="D10">
        <v>2.802</v>
      </c>
      <c r="E10" t="s">
        <v>46</v>
      </c>
      <c r="F10" t="s">
        <v>31</v>
      </c>
      <c r="I10" s="39">
        <v>1</v>
      </c>
    </row>
    <row r="11" spans="1:9" x14ac:dyDescent="0.25">
      <c r="A11" t="s">
        <v>51</v>
      </c>
      <c r="B11" t="s">
        <v>52</v>
      </c>
      <c r="C11" t="s">
        <v>363</v>
      </c>
      <c r="D11">
        <v>0.82499999999999996</v>
      </c>
      <c r="E11" t="s">
        <v>34</v>
      </c>
      <c r="F11" t="s">
        <v>31</v>
      </c>
      <c r="I11" s="39">
        <v>1</v>
      </c>
    </row>
    <row r="12" spans="1:9" x14ac:dyDescent="0.25">
      <c r="A12" t="s">
        <v>206</v>
      </c>
      <c r="B12" t="s">
        <v>207</v>
      </c>
      <c r="C12" t="s">
        <v>364</v>
      </c>
      <c r="D12">
        <v>3.7240000000000002</v>
      </c>
      <c r="E12" t="s">
        <v>37</v>
      </c>
      <c r="F12" t="s">
        <v>31</v>
      </c>
      <c r="G12">
        <v>2</v>
      </c>
      <c r="I12" s="39">
        <v>1</v>
      </c>
    </row>
    <row r="13" spans="1:9" x14ac:dyDescent="0.25">
      <c r="A13" s="27" t="s">
        <v>53</v>
      </c>
      <c r="B13" s="27" t="s">
        <v>96</v>
      </c>
      <c r="C13" s="27" t="s">
        <v>365</v>
      </c>
      <c r="D13" s="27">
        <v>6.2569999999999997</v>
      </c>
      <c r="E13" s="27" t="s">
        <v>37</v>
      </c>
      <c r="F13" s="27" t="s">
        <v>31</v>
      </c>
      <c r="G13" s="27"/>
      <c r="H13" s="27">
        <v>1</v>
      </c>
      <c r="I13" s="27">
        <v>1</v>
      </c>
    </row>
    <row r="14" spans="1:9" x14ac:dyDescent="0.25">
      <c r="A14" t="s">
        <v>366</v>
      </c>
      <c r="B14" t="s">
        <v>367</v>
      </c>
      <c r="C14" t="s">
        <v>309</v>
      </c>
      <c r="D14">
        <v>0.75</v>
      </c>
      <c r="E14" t="s">
        <v>46</v>
      </c>
      <c r="F14" t="s">
        <v>31</v>
      </c>
      <c r="H14" s="27"/>
      <c r="I14" s="39">
        <v>1</v>
      </c>
    </row>
    <row r="15" spans="1:9" x14ac:dyDescent="0.25">
      <c r="A15" t="s">
        <v>54</v>
      </c>
      <c r="B15" t="s">
        <v>55</v>
      </c>
      <c r="C15" t="s">
        <v>368</v>
      </c>
      <c r="D15">
        <v>2.9169999999999998</v>
      </c>
      <c r="E15" t="s">
        <v>46</v>
      </c>
      <c r="F15" t="s">
        <v>31</v>
      </c>
      <c r="I15" s="39">
        <v>1</v>
      </c>
    </row>
    <row r="16" spans="1:9" x14ac:dyDescent="0.25">
      <c r="A16" t="s">
        <v>56</v>
      </c>
      <c r="B16" t="s">
        <v>57</v>
      </c>
      <c r="C16" t="s">
        <v>369</v>
      </c>
      <c r="D16">
        <v>0.89400000000000002</v>
      </c>
      <c r="E16" t="s">
        <v>46</v>
      </c>
      <c r="F16" t="s">
        <v>31</v>
      </c>
      <c r="I16" s="39">
        <v>1</v>
      </c>
    </row>
    <row r="17" spans="1:9" x14ac:dyDescent="0.25">
      <c r="A17" s="27" t="s">
        <v>58</v>
      </c>
      <c r="B17" s="27" t="s">
        <v>59</v>
      </c>
      <c r="C17" s="27" t="s">
        <v>370</v>
      </c>
      <c r="D17" s="27">
        <v>3.9860000000000002</v>
      </c>
      <c r="E17" s="27" t="s">
        <v>41</v>
      </c>
      <c r="F17" s="27" t="s">
        <v>31</v>
      </c>
      <c r="G17" s="27"/>
      <c r="H17" s="27">
        <v>1</v>
      </c>
      <c r="I17" s="27">
        <v>1</v>
      </c>
    </row>
    <row r="18" spans="1:9" x14ac:dyDescent="0.25">
      <c r="A18" t="s">
        <v>60</v>
      </c>
      <c r="B18" t="s">
        <v>61</v>
      </c>
      <c r="C18" t="s">
        <v>371</v>
      </c>
      <c r="D18">
        <v>0.76500000000000001</v>
      </c>
      <c r="E18" t="s">
        <v>38</v>
      </c>
      <c r="F18" t="s">
        <v>31</v>
      </c>
      <c r="G18">
        <v>1</v>
      </c>
      <c r="I18" s="39">
        <v>1</v>
      </c>
    </row>
    <row r="19" spans="1:9" x14ac:dyDescent="0.25">
      <c r="A19" t="s">
        <v>62</v>
      </c>
      <c r="B19" t="s">
        <v>63</v>
      </c>
      <c r="C19" t="s">
        <v>372</v>
      </c>
      <c r="D19">
        <v>3.4929999999999999</v>
      </c>
      <c r="E19" t="s">
        <v>41</v>
      </c>
      <c r="F19" t="s">
        <v>31</v>
      </c>
      <c r="I19" s="39">
        <v>1</v>
      </c>
    </row>
    <row r="20" spans="1:9" x14ac:dyDescent="0.25">
      <c r="A20" t="s">
        <v>64</v>
      </c>
      <c r="B20" t="s">
        <v>65</v>
      </c>
      <c r="C20" t="s">
        <v>373</v>
      </c>
      <c r="D20">
        <v>0.68700000000000006</v>
      </c>
      <c r="E20" t="s">
        <v>45</v>
      </c>
      <c r="F20" t="s">
        <v>31</v>
      </c>
      <c r="I20" s="39">
        <v>1</v>
      </c>
    </row>
    <row r="21" spans="1:9" x14ac:dyDescent="0.25">
      <c r="A21" t="s">
        <v>66</v>
      </c>
      <c r="B21" t="s">
        <v>97</v>
      </c>
      <c r="C21" t="s">
        <v>374</v>
      </c>
      <c r="D21">
        <v>2.0270000000000001</v>
      </c>
      <c r="E21" t="s">
        <v>41</v>
      </c>
      <c r="F21" t="s">
        <v>31</v>
      </c>
      <c r="I21" s="39">
        <v>1</v>
      </c>
    </row>
    <row r="22" spans="1:9" x14ac:dyDescent="0.25">
      <c r="A22" t="s">
        <v>208</v>
      </c>
      <c r="B22" t="s">
        <v>209</v>
      </c>
      <c r="C22" t="s">
        <v>375</v>
      </c>
      <c r="D22">
        <v>0.88600000000000001</v>
      </c>
      <c r="E22" t="s">
        <v>34</v>
      </c>
      <c r="F22" t="s">
        <v>31</v>
      </c>
      <c r="I22" s="39">
        <v>1</v>
      </c>
    </row>
    <row r="23" spans="1:9" x14ac:dyDescent="0.25">
      <c r="A23" t="s">
        <v>210</v>
      </c>
      <c r="B23" t="s">
        <v>211</v>
      </c>
      <c r="C23" t="s">
        <v>376</v>
      </c>
      <c r="D23">
        <v>1.4530000000000001</v>
      </c>
      <c r="E23" t="s">
        <v>37</v>
      </c>
      <c r="F23" t="s">
        <v>93</v>
      </c>
      <c r="I23" s="39">
        <v>1</v>
      </c>
    </row>
    <row r="24" spans="1:9" x14ac:dyDescent="0.25">
      <c r="A24" t="s">
        <v>67</v>
      </c>
      <c r="B24" t="s">
        <v>68</v>
      </c>
      <c r="C24" t="s">
        <v>377</v>
      </c>
      <c r="D24">
        <v>3.3410000000000002</v>
      </c>
      <c r="E24" t="s">
        <v>34</v>
      </c>
      <c r="F24" t="s">
        <v>31</v>
      </c>
      <c r="G24">
        <v>2</v>
      </c>
      <c r="I24" s="39">
        <v>1</v>
      </c>
    </row>
    <row r="25" spans="1:9" x14ac:dyDescent="0.25">
      <c r="A25" t="s">
        <v>69</v>
      </c>
      <c r="B25" t="s">
        <v>70</v>
      </c>
      <c r="C25" t="s">
        <v>378</v>
      </c>
      <c r="D25">
        <v>0.77800000000000002</v>
      </c>
      <c r="E25" t="s">
        <v>46</v>
      </c>
      <c r="F25" t="s">
        <v>31</v>
      </c>
      <c r="G25">
        <v>2</v>
      </c>
      <c r="H25" s="27"/>
      <c r="I25" s="39">
        <v>1</v>
      </c>
    </row>
    <row r="26" spans="1:9" x14ac:dyDescent="0.25">
      <c r="A26" t="s">
        <v>71</v>
      </c>
      <c r="B26" t="s">
        <v>72</v>
      </c>
      <c r="C26" t="s">
        <v>316</v>
      </c>
      <c r="D26">
        <v>0.80300000000000005</v>
      </c>
      <c r="E26" t="s">
        <v>45</v>
      </c>
      <c r="F26" t="s">
        <v>31</v>
      </c>
      <c r="G26">
        <v>1</v>
      </c>
      <c r="I26" s="39">
        <v>1</v>
      </c>
    </row>
    <row r="27" spans="1:9" x14ac:dyDescent="0.25">
      <c r="A27" t="s">
        <v>379</v>
      </c>
      <c r="B27" t="s">
        <v>380</v>
      </c>
      <c r="C27" t="s">
        <v>381</v>
      </c>
      <c r="D27">
        <v>2.4209999999999998</v>
      </c>
      <c r="E27" t="s">
        <v>37</v>
      </c>
      <c r="F27" t="s">
        <v>31</v>
      </c>
      <c r="I27" s="39">
        <v>1</v>
      </c>
    </row>
    <row r="28" spans="1:9" x14ac:dyDescent="0.25">
      <c r="A28" s="42" t="s">
        <v>305</v>
      </c>
      <c r="B28" s="42" t="s">
        <v>303</v>
      </c>
      <c r="C28" s="42" t="s">
        <v>313</v>
      </c>
      <c r="D28" s="42">
        <v>0.75</v>
      </c>
      <c r="E28" s="42" t="s">
        <v>46</v>
      </c>
      <c r="F28" s="42" t="s">
        <v>93</v>
      </c>
      <c r="G28" s="42">
        <v>1</v>
      </c>
      <c r="H28" s="42"/>
      <c r="I28" s="39">
        <v>1</v>
      </c>
    </row>
    <row r="29" spans="1:9" x14ac:dyDescent="0.25">
      <c r="A29" t="s">
        <v>224</v>
      </c>
      <c r="B29" t="s">
        <v>225</v>
      </c>
      <c r="C29" t="s">
        <v>382</v>
      </c>
      <c r="D29">
        <v>2.0710000000000002</v>
      </c>
      <c r="E29" t="s">
        <v>37</v>
      </c>
      <c r="F29" t="s">
        <v>31</v>
      </c>
      <c r="G29">
        <v>2</v>
      </c>
      <c r="H29" s="42"/>
      <c r="I29" s="39">
        <v>1</v>
      </c>
    </row>
    <row r="30" spans="1:9" x14ac:dyDescent="0.25">
      <c r="A30" t="s">
        <v>73</v>
      </c>
      <c r="B30" t="s">
        <v>74</v>
      </c>
      <c r="C30" t="s">
        <v>383</v>
      </c>
      <c r="D30">
        <v>1.504</v>
      </c>
      <c r="E30" t="s">
        <v>34</v>
      </c>
      <c r="F30" t="s">
        <v>31</v>
      </c>
      <c r="I30" s="39">
        <v>1</v>
      </c>
    </row>
    <row r="31" spans="1:9" x14ac:dyDescent="0.25">
      <c r="A31" s="27" t="s">
        <v>212</v>
      </c>
      <c r="B31" s="27" t="s">
        <v>213</v>
      </c>
      <c r="C31" s="27" t="s">
        <v>384</v>
      </c>
      <c r="D31" s="27">
        <v>3.5129999999999999</v>
      </c>
      <c r="E31" s="27" t="s">
        <v>37</v>
      </c>
      <c r="F31" s="27" t="s">
        <v>31</v>
      </c>
      <c r="G31" s="27"/>
      <c r="H31" s="27">
        <v>1</v>
      </c>
      <c r="I31" s="27">
        <v>1</v>
      </c>
    </row>
    <row r="32" spans="1:9" x14ac:dyDescent="0.25">
      <c r="A32" t="s">
        <v>75</v>
      </c>
      <c r="B32" t="s">
        <v>76</v>
      </c>
      <c r="C32" t="s">
        <v>313</v>
      </c>
      <c r="D32">
        <v>0.75</v>
      </c>
      <c r="E32" t="s">
        <v>46</v>
      </c>
      <c r="F32" t="s">
        <v>31</v>
      </c>
      <c r="I32" s="39">
        <v>1</v>
      </c>
    </row>
    <row r="33" spans="1:9" x14ac:dyDescent="0.25">
      <c r="A33" t="s">
        <v>77</v>
      </c>
      <c r="B33" t="s">
        <v>78</v>
      </c>
      <c r="C33" t="s">
        <v>385</v>
      </c>
      <c r="D33">
        <v>2.415</v>
      </c>
      <c r="E33" t="s">
        <v>41</v>
      </c>
      <c r="F33" t="s">
        <v>31</v>
      </c>
      <c r="I33" s="39">
        <v>1</v>
      </c>
    </row>
    <row r="34" spans="1:9" x14ac:dyDescent="0.25">
      <c r="A34" t="s">
        <v>79</v>
      </c>
      <c r="B34" t="s">
        <v>80</v>
      </c>
      <c r="C34" t="s">
        <v>386</v>
      </c>
      <c r="D34">
        <v>0.66900000000000004</v>
      </c>
      <c r="E34" t="s">
        <v>34</v>
      </c>
      <c r="F34" t="s">
        <v>31</v>
      </c>
      <c r="I34" s="39">
        <v>1</v>
      </c>
    </row>
    <row r="35" spans="1:9" x14ac:dyDescent="0.25">
      <c r="A35" t="s">
        <v>81</v>
      </c>
      <c r="B35" t="s">
        <v>82</v>
      </c>
      <c r="C35" t="s">
        <v>387</v>
      </c>
      <c r="D35">
        <v>3.0259999999999998</v>
      </c>
      <c r="E35" t="s">
        <v>34</v>
      </c>
      <c r="F35" t="s">
        <v>31</v>
      </c>
      <c r="G35">
        <v>2</v>
      </c>
      <c r="I35" s="39">
        <v>1</v>
      </c>
    </row>
    <row r="36" spans="1:9" x14ac:dyDescent="0.25">
      <c r="A36" t="s">
        <v>83</v>
      </c>
      <c r="B36" t="s">
        <v>84</v>
      </c>
      <c r="C36" t="s">
        <v>388</v>
      </c>
      <c r="D36">
        <v>0.69599999999999995</v>
      </c>
      <c r="E36" t="s">
        <v>45</v>
      </c>
      <c r="F36" t="s">
        <v>31</v>
      </c>
      <c r="I36" s="39">
        <v>1</v>
      </c>
    </row>
    <row r="37" spans="1:9" x14ac:dyDescent="0.25">
      <c r="A37" s="27" t="s">
        <v>85</v>
      </c>
      <c r="B37" s="27" t="s">
        <v>98</v>
      </c>
      <c r="C37" s="27" t="s">
        <v>389</v>
      </c>
      <c r="D37" s="27">
        <v>4.5010000000000003</v>
      </c>
      <c r="E37" s="27" t="s">
        <v>34</v>
      </c>
      <c r="F37" s="27" t="s">
        <v>31</v>
      </c>
      <c r="G37" s="27"/>
      <c r="H37" s="27">
        <v>1</v>
      </c>
      <c r="I37" s="27">
        <v>1</v>
      </c>
    </row>
    <row r="38" spans="1:9" x14ac:dyDescent="0.25">
      <c r="A38" t="s">
        <v>86</v>
      </c>
      <c r="B38" t="s">
        <v>87</v>
      </c>
      <c r="C38" t="s">
        <v>390</v>
      </c>
      <c r="D38">
        <v>3.1920000000000002</v>
      </c>
      <c r="E38" t="s">
        <v>41</v>
      </c>
      <c r="F38" t="s">
        <v>31</v>
      </c>
      <c r="H38" s="27"/>
      <c r="I38" s="39">
        <v>1</v>
      </c>
    </row>
    <row r="39" spans="1:9" x14ac:dyDescent="0.25">
      <c r="A39" s="27" t="s">
        <v>226</v>
      </c>
      <c r="B39" s="27" t="s">
        <v>227</v>
      </c>
      <c r="C39" s="27" t="s">
        <v>391</v>
      </c>
      <c r="D39" s="27">
        <v>5.4509999999999996</v>
      </c>
      <c r="E39" s="27" t="s">
        <v>34</v>
      </c>
      <c r="F39" s="27" t="s">
        <v>31</v>
      </c>
      <c r="G39" s="27"/>
      <c r="H39" s="27">
        <v>1</v>
      </c>
      <c r="I39" s="27">
        <v>1</v>
      </c>
    </row>
    <row r="40" spans="1:9" x14ac:dyDescent="0.25">
      <c r="A40" s="27" t="s">
        <v>228</v>
      </c>
      <c r="B40" s="27" t="s">
        <v>229</v>
      </c>
      <c r="C40" s="27" t="s">
        <v>392</v>
      </c>
      <c r="D40" s="27">
        <v>5.7249999999999996</v>
      </c>
      <c r="E40" s="27" t="s">
        <v>37</v>
      </c>
      <c r="F40" s="27" t="s">
        <v>31</v>
      </c>
      <c r="G40" s="27"/>
      <c r="H40" s="27">
        <v>1</v>
      </c>
      <c r="I40" s="27">
        <v>1</v>
      </c>
    </row>
    <row r="41" spans="1:9" x14ac:dyDescent="0.25">
      <c r="A41" t="s">
        <v>88</v>
      </c>
      <c r="B41" t="s">
        <v>99</v>
      </c>
      <c r="C41" t="s">
        <v>393</v>
      </c>
      <c r="D41">
        <v>1.397</v>
      </c>
      <c r="E41" t="s">
        <v>42</v>
      </c>
      <c r="F41" t="s">
        <v>31</v>
      </c>
      <c r="G41">
        <v>2</v>
      </c>
      <c r="H41" s="27"/>
      <c r="I41" s="39">
        <v>1</v>
      </c>
    </row>
    <row r="42" spans="1:9" x14ac:dyDescent="0.25">
      <c r="A42" t="s">
        <v>89</v>
      </c>
      <c r="B42" t="s">
        <v>90</v>
      </c>
      <c r="C42" t="s">
        <v>394</v>
      </c>
      <c r="D42">
        <v>1.292</v>
      </c>
      <c r="E42" t="s">
        <v>46</v>
      </c>
      <c r="F42" t="s">
        <v>31</v>
      </c>
      <c r="I42" s="39">
        <v>1</v>
      </c>
    </row>
    <row r="43" spans="1:9" x14ac:dyDescent="0.25">
      <c r="A43" s="42" t="s">
        <v>301</v>
      </c>
      <c r="B43" s="42" t="s">
        <v>302</v>
      </c>
      <c r="C43" s="42" t="s">
        <v>317</v>
      </c>
      <c r="D43" s="42">
        <v>1.419</v>
      </c>
      <c r="E43" s="42" t="s">
        <v>38</v>
      </c>
      <c r="F43" s="42" t="s">
        <v>31</v>
      </c>
      <c r="G43" s="42">
        <v>1</v>
      </c>
      <c r="H43" s="42"/>
      <c r="I43" s="39">
        <v>1</v>
      </c>
    </row>
    <row r="44" spans="1:9" x14ac:dyDescent="0.25">
      <c r="A44" t="s">
        <v>230</v>
      </c>
      <c r="B44" t="s">
        <v>231</v>
      </c>
      <c r="C44" t="s">
        <v>395</v>
      </c>
      <c r="D44">
        <v>3.6840000000000002</v>
      </c>
      <c r="E44" t="s">
        <v>37</v>
      </c>
      <c r="F44" t="s">
        <v>31</v>
      </c>
      <c r="H44" s="27"/>
      <c r="I44" s="39">
        <v>1</v>
      </c>
    </row>
    <row r="45" spans="1:9" x14ac:dyDescent="0.25">
      <c r="A45" t="s">
        <v>91</v>
      </c>
      <c r="B45" t="s">
        <v>100</v>
      </c>
      <c r="C45" t="s">
        <v>309</v>
      </c>
      <c r="D45">
        <v>0.75</v>
      </c>
      <c r="E45" t="s">
        <v>38</v>
      </c>
      <c r="F45" t="s">
        <v>93</v>
      </c>
      <c r="G45">
        <v>1</v>
      </c>
      <c r="I45" s="39">
        <v>1</v>
      </c>
    </row>
    <row r="46" spans="1:9" x14ac:dyDescent="0.25">
      <c r="A46" t="s">
        <v>214</v>
      </c>
      <c r="B46" t="s">
        <v>215</v>
      </c>
      <c r="C46" t="s">
        <v>396</v>
      </c>
      <c r="D46">
        <v>1.3109999999999999</v>
      </c>
      <c r="E46" t="s">
        <v>37</v>
      </c>
      <c r="F46" t="s">
        <v>93</v>
      </c>
      <c r="H46" s="42"/>
      <c r="I46" s="39">
        <v>1</v>
      </c>
    </row>
    <row r="47" spans="1:9" x14ac:dyDescent="0.25">
      <c r="A47" t="s">
        <v>92</v>
      </c>
      <c r="B47" t="s">
        <v>101</v>
      </c>
      <c r="C47" t="s">
        <v>397</v>
      </c>
      <c r="D47">
        <v>2.08</v>
      </c>
      <c r="E47" t="s">
        <v>46</v>
      </c>
      <c r="F47" t="s">
        <v>31</v>
      </c>
      <c r="I47" s="39">
        <v>1</v>
      </c>
    </row>
    <row r="48" spans="1:9" x14ac:dyDescent="0.25">
      <c r="G48">
        <f>SUM(G2:G47)-6</f>
        <v>11</v>
      </c>
      <c r="H48">
        <f>SUM(H2:H47)</f>
        <v>8</v>
      </c>
      <c r="I48">
        <f>SUM(I2:I47)</f>
        <v>46</v>
      </c>
    </row>
  </sheetData>
  <sheetProtection algorithmName="SHA-512" hashValue="l/aQ+GPCtBRoS/oJHpGxz8e0pApI7007EYaJmUgWIisCZ0r1dgylnrQ+RHO7AEMJFtbXCAcJSVi5mJh8KV/RPA==" saltValue="FL9QQw3NTS2D00TpWQ+fjQ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Feuille de résultat</vt:lpstr>
      <vt:lpstr>BD Licence 2019</vt:lpstr>
      <vt:lpstr>TC Granges</vt:lpstr>
      <vt:lpstr>TC Monthey</vt:lpstr>
      <vt:lpstr>TC Sierre </vt:lpstr>
      <vt:lpstr>TC Valère</vt:lpstr>
      <vt:lpstr>'Feuille de résultat'!Zone_d_impression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Jean-Claude Locatelli</dc:creator>
  <cp:lastModifiedBy>Jean-Claude Locatelli</cp:lastModifiedBy>
  <cp:lastPrinted>2019-06-29T11:23:38Z</cp:lastPrinted>
  <dcterms:created xsi:type="dcterms:W3CDTF">2016-06-04T20:18:06Z</dcterms:created>
  <dcterms:modified xsi:type="dcterms:W3CDTF">2019-08-10T14:59:11Z</dcterms:modified>
</cp:coreProperties>
</file>